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ozpočet 2020\Příprava normativy\rozpočet krajské vystvit\"/>
    </mc:Choice>
  </mc:AlternateContent>
  <xr:revisionPtr revIDLastSave="0" documentId="13_ncr:1_{CB18B3A6-CCAC-4D21-BB99-3BFF8043B17C}" xr6:coauthVersionLast="45" xr6:coauthVersionMax="45" xr10:uidLastSave="{00000000-0000-0000-0000-000000000000}"/>
  <bookViews>
    <workbookView xWindow="-120" yWindow="-120" windowWidth="19440" windowHeight="15000" activeTab="5" xr2:uid="{CD15A55C-6C62-481C-9D61-240D0A7D3031}"/>
  </bookViews>
  <sheets>
    <sheet name="DD" sheetId="1" r:id="rId1"/>
    <sheet name="ŠJ" sheetId="2" r:id="rId2"/>
    <sheet name="DDM, PPP,SPC" sheetId="3" r:id="rId3"/>
    <sheet name="ŠK" sheetId="4" r:id="rId4"/>
    <sheet name="ŠD" sheetId="5" r:id="rId5"/>
    <sheet name="DM a internáty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" i="6" l="1"/>
  <c r="F66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E5" i="6"/>
  <c r="A5" i="6"/>
  <c r="F4" i="6"/>
  <c r="E4" i="6"/>
  <c r="D4" i="6"/>
  <c r="G4" i="6" s="1"/>
  <c r="B4" i="6"/>
  <c r="C4" i="6" s="1"/>
  <c r="H66" i="6" l="1"/>
  <c r="I66" i="6" s="1"/>
  <c r="K66" i="6" s="1"/>
  <c r="A6" i="6"/>
  <c r="B5" i="6"/>
  <c r="D5" i="6" s="1"/>
  <c r="G5" i="6" s="1"/>
  <c r="C5" i="6"/>
  <c r="A5" i="2"/>
  <c r="A6" i="2" s="1"/>
  <c r="B4" i="2"/>
  <c r="D4" i="2" s="1"/>
  <c r="A7" i="6" l="1"/>
  <c r="E6" i="6"/>
  <c r="B6" i="6"/>
  <c r="D6" i="6" s="1"/>
  <c r="G6" i="6" s="1"/>
  <c r="C4" i="2"/>
  <c r="A7" i="2"/>
  <c r="B6" i="2"/>
  <c r="D6" i="2" s="1"/>
  <c r="B5" i="2"/>
  <c r="D5" i="2" s="1"/>
  <c r="C6" i="6" l="1"/>
  <c r="A8" i="6"/>
  <c r="B7" i="6"/>
  <c r="D7" i="6" s="1"/>
  <c r="G7" i="6" s="1"/>
  <c r="E7" i="6"/>
  <c r="C5" i="2"/>
  <c r="B7" i="2"/>
  <c r="D7" i="2" s="1"/>
  <c r="A8" i="2"/>
  <c r="C7" i="2"/>
  <c r="C6" i="2"/>
  <c r="E8" i="6" l="1"/>
  <c r="B8" i="6"/>
  <c r="D8" i="6" s="1"/>
  <c r="G8" i="6" s="1"/>
  <c r="A9" i="6"/>
  <c r="C8" i="6"/>
  <c r="C7" i="6"/>
  <c r="B8" i="2"/>
  <c r="D8" i="2" s="1"/>
  <c r="A9" i="2"/>
  <c r="H17" i="3"/>
  <c r="G17" i="3"/>
  <c r="I17" i="3" s="1"/>
  <c r="K17" i="3" s="1"/>
  <c r="B9" i="6" l="1"/>
  <c r="D9" i="6" s="1"/>
  <c r="G9" i="6" s="1"/>
  <c r="A10" i="6"/>
  <c r="E9" i="6"/>
  <c r="A10" i="2"/>
  <c r="B9" i="2"/>
  <c r="D9" i="2" s="1"/>
  <c r="C8" i="2"/>
  <c r="E10" i="6" l="1"/>
  <c r="B10" i="6"/>
  <c r="D10" i="6" s="1"/>
  <c r="G10" i="6" s="1"/>
  <c r="A11" i="6"/>
  <c r="C9" i="6"/>
  <c r="C9" i="2"/>
  <c r="B10" i="2"/>
  <c r="D10" i="2" s="1"/>
  <c r="C10" i="2"/>
  <c r="A11" i="2"/>
  <c r="A12" i="6" l="1"/>
  <c r="B11" i="6"/>
  <c r="D11" i="6" s="1"/>
  <c r="G11" i="6" s="1"/>
  <c r="C11" i="6"/>
  <c r="E11" i="6"/>
  <c r="C10" i="6"/>
  <c r="B11" i="2"/>
  <c r="D11" i="2" s="1"/>
  <c r="A12" i="2"/>
  <c r="A13" i="6" l="1"/>
  <c r="E12" i="6"/>
  <c r="B12" i="6"/>
  <c r="D12" i="6" s="1"/>
  <c r="G12" i="6" s="1"/>
  <c r="A13" i="2"/>
  <c r="B12" i="2"/>
  <c r="D12" i="2" s="1"/>
  <c r="C11" i="2"/>
  <c r="C12" i="6" l="1"/>
  <c r="E13" i="6"/>
  <c r="A14" i="6"/>
  <c r="B13" i="6"/>
  <c r="D13" i="6" s="1"/>
  <c r="G13" i="6" s="1"/>
  <c r="C12" i="2"/>
  <c r="B13" i="2"/>
  <c r="D13" i="2" s="1"/>
  <c r="A14" i="2"/>
  <c r="H12" i="3"/>
  <c r="G12" i="3"/>
  <c r="H6" i="3"/>
  <c r="G6" i="3"/>
  <c r="I6" i="3" s="1"/>
  <c r="K6" i="3" s="1"/>
  <c r="E14" i="6" l="1"/>
  <c r="B14" i="6"/>
  <c r="D14" i="6" s="1"/>
  <c r="G14" i="6" s="1"/>
  <c r="A15" i="6"/>
  <c r="C13" i="6"/>
  <c r="C13" i="2"/>
  <c r="B14" i="2"/>
  <c r="D14" i="2" s="1"/>
  <c r="A15" i="2"/>
  <c r="I12" i="3"/>
  <c r="K12" i="3" s="1"/>
  <c r="H6" i="4"/>
  <c r="G6" i="4"/>
  <c r="I6" i="4" s="1"/>
  <c r="K6" i="4" s="1"/>
  <c r="H6" i="5"/>
  <c r="I6" i="5" s="1"/>
  <c r="K6" i="5" s="1"/>
  <c r="H6" i="1"/>
  <c r="G6" i="1"/>
  <c r="I6" i="1" s="1"/>
  <c r="K6" i="1" s="1"/>
  <c r="E15" i="6" l="1"/>
  <c r="B15" i="6"/>
  <c r="D15" i="6" s="1"/>
  <c r="G15" i="6" s="1"/>
  <c r="A16" i="6"/>
  <c r="C14" i="6"/>
  <c r="A16" i="2"/>
  <c r="B15" i="2"/>
  <c r="D15" i="2" s="1"/>
  <c r="C14" i="2"/>
  <c r="B16" i="6" l="1"/>
  <c r="D16" i="6" s="1"/>
  <c r="G16" i="6" s="1"/>
  <c r="A17" i="6"/>
  <c r="E16" i="6"/>
  <c r="C15" i="6"/>
  <c r="C15" i="2"/>
  <c r="B16" i="2"/>
  <c r="D16" i="2" s="1"/>
  <c r="A17" i="2"/>
  <c r="C16" i="2"/>
  <c r="A18" i="6" l="1"/>
  <c r="B17" i="6"/>
  <c r="D17" i="6" s="1"/>
  <c r="G17" i="6" s="1"/>
  <c r="E17" i="6"/>
  <c r="C17" i="6"/>
  <c r="C16" i="6"/>
  <c r="B17" i="2"/>
  <c r="D17" i="2" s="1"/>
  <c r="A18" i="2"/>
  <c r="A19" i="6" l="1"/>
  <c r="B18" i="6"/>
  <c r="D18" i="6" s="1"/>
  <c r="G18" i="6" s="1"/>
  <c r="E18" i="6"/>
  <c r="A19" i="2"/>
  <c r="B18" i="2"/>
  <c r="D18" i="2" s="1"/>
  <c r="C17" i="2"/>
  <c r="C18" i="6" l="1"/>
  <c r="A20" i="6"/>
  <c r="B19" i="6"/>
  <c r="D19" i="6" s="1"/>
  <c r="G19" i="6" s="1"/>
  <c r="E19" i="6"/>
  <c r="C18" i="2"/>
  <c r="B19" i="2"/>
  <c r="D19" i="2" s="1"/>
  <c r="A20" i="2"/>
  <c r="C19" i="2"/>
  <c r="E20" i="6" l="1"/>
  <c r="A21" i="6"/>
  <c r="B20" i="6"/>
  <c r="D20" i="6" s="1"/>
  <c r="G20" i="6" s="1"/>
  <c r="C19" i="6"/>
  <c r="B20" i="2"/>
  <c r="D20" i="2" s="1"/>
  <c r="A21" i="2"/>
  <c r="C20" i="6" l="1"/>
  <c r="A22" i="6"/>
  <c r="E21" i="6"/>
  <c r="B21" i="6"/>
  <c r="D21" i="6" s="1"/>
  <c r="G21" i="6" s="1"/>
  <c r="A22" i="2"/>
  <c r="B21" i="2"/>
  <c r="D21" i="2" s="1"/>
  <c r="C20" i="2"/>
  <c r="A23" i="6" l="1"/>
  <c r="B22" i="6"/>
  <c r="D22" i="6" s="1"/>
  <c r="G22" i="6" s="1"/>
  <c r="E22" i="6"/>
  <c r="C21" i="6"/>
  <c r="C21" i="2"/>
  <c r="B22" i="2"/>
  <c r="D22" i="2" s="1"/>
  <c r="A23" i="2"/>
  <c r="C22" i="2"/>
  <c r="A24" i="6" l="1"/>
  <c r="B23" i="6"/>
  <c r="D23" i="6" s="1"/>
  <c r="G23" i="6" s="1"/>
  <c r="E23" i="6"/>
  <c r="C23" i="6"/>
  <c r="C22" i="6"/>
  <c r="B23" i="2"/>
  <c r="D23" i="2" s="1"/>
  <c r="A24" i="2"/>
  <c r="E24" i="6" l="1"/>
  <c r="B24" i="6"/>
  <c r="D24" i="6" s="1"/>
  <c r="G24" i="6" s="1"/>
  <c r="A25" i="6"/>
  <c r="C23" i="2"/>
  <c r="A25" i="2"/>
  <c r="B24" i="2"/>
  <c r="D24" i="2" s="1"/>
  <c r="E25" i="6" l="1"/>
  <c r="B25" i="6"/>
  <c r="D25" i="6" s="1"/>
  <c r="G25" i="6" s="1"/>
  <c r="A26" i="6"/>
  <c r="C25" i="6"/>
  <c r="C24" i="6"/>
  <c r="C24" i="2"/>
  <c r="B25" i="2"/>
  <c r="D25" i="2" s="1"/>
  <c r="A26" i="2"/>
  <c r="E26" i="6" l="1"/>
  <c r="A27" i="6"/>
  <c r="B26" i="6"/>
  <c r="D26" i="6" s="1"/>
  <c r="G26" i="6" s="1"/>
  <c r="C25" i="2"/>
  <c r="B26" i="2"/>
  <c r="D26" i="2" s="1"/>
  <c r="A27" i="2"/>
  <c r="C26" i="6" l="1"/>
  <c r="A28" i="6"/>
  <c r="E27" i="6"/>
  <c r="B27" i="6"/>
  <c r="D27" i="6" s="1"/>
  <c r="G27" i="6" s="1"/>
  <c r="A28" i="2"/>
  <c r="B27" i="2"/>
  <c r="D27" i="2" s="1"/>
  <c r="C26" i="2"/>
  <c r="A29" i="6" l="1"/>
  <c r="B28" i="6"/>
  <c r="D28" i="6" s="1"/>
  <c r="G28" i="6" s="1"/>
  <c r="E28" i="6"/>
  <c r="C27" i="6"/>
  <c r="C27" i="2"/>
  <c r="B28" i="2"/>
  <c r="D28" i="2" s="1"/>
  <c r="A29" i="2"/>
  <c r="A30" i="6" l="1"/>
  <c r="B29" i="6"/>
  <c r="D29" i="6" s="1"/>
  <c r="G29" i="6" s="1"/>
  <c r="E29" i="6"/>
  <c r="C29" i="6"/>
  <c r="C28" i="6"/>
  <c r="C28" i="2"/>
  <c r="B29" i="2"/>
  <c r="D29" i="2" s="1"/>
  <c r="A30" i="2"/>
  <c r="E30" i="6" l="1"/>
  <c r="B30" i="6"/>
  <c r="D30" i="6" s="1"/>
  <c r="G30" i="6" s="1"/>
  <c r="A31" i="6"/>
  <c r="C30" i="6"/>
  <c r="A31" i="2"/>
  <c r="B30" i="2"/>
  <c r="D30" i="2" s="1"/>
  <c r="C29" i="2"/>
  <c r="E31" i="6" l="1"/>
  <c r="B31" i="6"/>
  <c r="D31" i="6" s="1"/>
  <c r="G31" i="6" s="1"/>
  <c r="A32" i="6"/>
  <c r="C30" i="2"/>
  <c r="B31" i="2"/>
  <c r="D31" i="2" s="1"/>
  <c r="A32" i="2"/>
  <c r="C31" i="2"/>
  <c r="E32" i="6" l="1"/>
  <c r="A33" i="6"/>
  <c r="B32" i="6"/>
  <c r="D32" i="6" s="1"/>
  <c r="G32" i="6" s="1"/>
  <c r="C31" i="6"/>
  <c r="B32" i="2"/>
  <c r="D32" i="2" s="1"/>
  <c r="A33" i="2"/>
  <c r="C32" i="6" l="1"/>
  <c r="A34" i="6"/>
  <c r="E33" i="6"/>
  <c r="B33" i="6"/>
  <c r="D33" i="6" s="1"/>
  <c r="G33" i="6" s="1"/>
  <c r="C32" i="2"/>
  <c r="A34" i="2"/>
  <c r="B33" i="2"/>
  <c r="D33" i="2" s="1"/>
  <c r="A35" i="6" l="1"/>
  <c r="B34" i="6"/>
  <c r="D34" i="6" s="1"/>
  <c r="G34" i="6" s="1"/>
  <c r="E34" i="6"/>
  <c r="C33" i="6"/>
  <c r="C33" i="2"/>
  <c r="B34" i="2"/>
  <c r="D34" i="2" s="1"/>
  <c r="A35" i="2"/>
  <c r="C34" i="2"/>
  <c r="A36" i="6" l="1"/>
  <c r="B35" i="6"/>
  <c r="D35" i="6" s="1"/>
  <c r="G35" i="6" s="1"/>
  <c r="E35" i="6"/>
  <c r="C35" i="6"/>
  <c r="C34" i="6"/>
  <c r="B35" i="2"/>
  <c r="D35" i="2" s="1"/>
  <c r="A36" i="2"/>
  <c r="E36" i="6" l="1"/>
  <c r="B36" i="6"/>
  <c r="D36" i="6" s="1"/>
  <c r="G36" i="6" s="1"/>
  <c r="A37" i="6"/>
  <c r="A37" i="2"/>
  <c r="B36" i="2"/>
  <c r="D36" i="2" s="1"/>
  <c r="C35" i="2"/>
  <c r="E37" i="6" l="1"/>
  <c r="B37" i="6"/>
  <c r="D37" i="6" s="1"/>
  <c r="G37" i="6" s="1"/>
  <c r="A38" i="6"/>
  <c r="C36" i="6"/>
  <c r="C36" i="2"/>
  <c r="B37" i="2"/>
  <c r="D37" i="2" s="1"/>
  <c r="A38" i="2"/>
  <c r="E38" i="6" l="1"/>
  <c r="A39" i="6"/>
  <c r="B38" i="6"/>
  <c r="D38" i="6" s="1"/>
  <c r="G38" i="6" s="1"/>
  <c r="C37" i="6"/>
  <c r="C37" i="2"/>
  <c r="B38" i="2"/>
  <c r="D38" i="2" s="1"/>
  <c r="A39" i="2"/>
  <c r="C38" i="6" l="1"/>
  <c r="A40" i="6"/>
  <c r="E39" i="6"/>
  <c r="B39" i="6"/>
  <c r="D39" i="6" s="1"/>
  <c r="G39" i="6" s="1"/>
  <c r="A40" i="2"/>
  <c r="B39" i="2"/>
  <c r="D39" i="2" s="1"/>
  <c r="C38" i="2"/>
  <c r="A41" i="6" l="1"/>
  <c r="B40" i="6"/>
  <c r="D40" i="6" s="1"/>
  <c r="G40" i="6" s="1"/>
  <c r="E40" i="6"/>
  <c r="C39" i="6"/>
  <c r="C39" i="2"/>
  <c r="B40" i="2"/>
  <c r="D40" i="2" s="1"/>
  <c r="A41" i="2"/>
  <c r="A42" i="6" l="1"/>
  <c r="B41" i="6"/>
  <c r="D41" i="6" s="1"/>
  <c r="G41" i="6" s="1"/>
  <c r="E41" i="6"/>
  <c r="C41" i="6"/>
  <c r="C40" i="6"/>
  <c r="C40" i="2"/>
  <c r="B41" i="2"/>
  <c r="D41" i="2" s="1"/>
  <c r="A42" i="2"/>
  <c r="E42" i="6" l="1"/>
  <c r="B42" i="6"/>
  <c r="D42" i="6" s="1"/>
  <c r="G42" i="6" s="1"/>
  <c r="A43" i="6"/>
  <c r="A43" i="2"/>
  <c r="B42" i="2"/>
  <c r="D42" i="2" s="1"/>
  <c r="C41" i="2"/>
  <c r="E43" i="6" l="1"/>
  <c r="B43" i="6"/>
  <c r="D43" i="6" s="1"/>
  <c r="G43" i="6" s="1"/>
  <c r="A44" i="6"/>
  <c r="C43" i="6"/>
  <c r="C42" i="6"/>
  <c r="C42" i="2"/>
  <c r="B43" i="2"/>
  <c r="D43" i="2" s="1"/>
  <c r="A44" i="2"/>
  <c r="E44" i="6" l="1"/>
  <c r="A45" i="6"/>
  <c r="B44" i="6"/>
  <c r="D44" i="6" s="1"/>
  <c r="G44" i="6" s="1"/>
  <c r="C43" i="2"/>
  <c r="B44" i="2"/>
  <c r="D44" i="2" s="1"/>
  <c r="A45" i="2"/>
  <c r="C44" i="6" l="1"/>
  <c r="A46" i="6"/>
  <c r="E45" i="6"/>
  <c r="B45" i="6"/>
  <c r="D45" i="6" s="1"/>
  <c r="G45" i="6" s="1"/>
  <c r="A46" i="2"/>
  <c r="B45" i="2"/>
  <c r="D45" i="2" s="1"/>
  <c r="C44" i="2"/>
  <c r="A47" i="6" l="1"/>
  <c r="B46" i="6"/>
  <c r="D46" i="6" s="1"/>
  <c r="G46" i="6" s="1"/>
  <c r="E46" i="6"/>
  <c r="C45" i="6"/>
  <c r="C45" i="2"/>
  <c r="B46" i="2"/>
  <c r="D46" i="2" s="1"/>
  <c r="A47" i="2"/>
  <c r="A48" i="6" l="1"/>
  <c r="B47" i="6"/>
  <c r="D47" i="6" s="1"/>
  <c r="G47" i="6" s="1"/>
  <c r="E47" i="6"/>
  <c r="C47" i="6"/>
  <c r="C46" i="6"/>
  <c r="C46" i="2"/>
  <c r="B47" i="2"/>
  <c r="D47" i="2" s="1"/>
  <c r="A48" i="2"/>
  <c r="E48" i="6" l="1"/>
  <c r="B48" i="6"/>
  <c r="D48" i="6" s="1"/>
  <c r="G48" i="6" s="1"/>
  <c r="A49" i="6"/>
  <c r="C47" i="2"/>
  <c r="A49" i="2"/>
  <c r="B48" i="2"/>
  <c r="D48" i="2" s="1"/>
  <c r="E49" i="6" l="1"/>
  <c r="B49" i="6"/>
  <c r="D49" i="6" s="1"/>
  <c r="G49" i="6" s="1"/>
  <c r="A50" i="6"/>
  <c r="C48" i="6"/>
  <c r="C48" i="2"/>
  <c r="B49" i="2"/>
  <c r="D49" i="2" s="1"/>
  <c r="A50" i="2"/>
  <c r="C49" i="2"/>
  <c r="E50" i="6" l="1"/>
  <c r="A51" i="6"/>
  <c r="B50" i="6"/>
  <c r="D50" i="6" s="1"/>
  <c r="G50" i="6" s="1"/>
  <c r="C49" i="6"/>
  <c r="C50" i="2"/>
  <c r="B50" i="2"/>
  <c r="D50" i="2" s="1"/>
  <c r="A51" i="2"/>
  <c r="C50" i="6" l="1"/>
  <c r="A52" i="6"/>
  <c r="E51" i="6"/>
  <c r="B51" i="6"/>
  <c r="D51" i="6" s="1"/>
  <c r="G51" i="6" s="1"/>
  <c r="A52" i="2"/>
  <c r="B51" i="2"/>
  <c r="D51" i="2" s="1"/>
  <c r="A53" i="6" l="1"/>
  <c r="B52" i="6"/>
  <c r="D52" i="6" s="1"/>
  <c r="G52" i="6" s="1"/>
  <c r="E52" i="6"/>
  <c r="C51" i="6"/>
  <c r="C51" i="2"/>
  <c r="B52" i="2"/>
  <c r="D52" i="2" s="1"/>
  <c r="A53" i="2"/>
  <c r="B53" i="6" l="1"/>
  <c r="D53" i="6" s="1"/>
  <c r="G53" i="6" s="1"/>
  <c r="E53" i="6"/>
  <c r="C53" i="6"/>
  <c r="C52" i="6"/>
  <c r="C52" i="2"/>
  <c r="B53" i="2"/>
  <c r="D53" i="2" s="1"/>
  <c r="A54" i="2"/>
  <c r="C53" i="2" l="1"/>
  <c r="A55" i="2"/>
  <c r="B54" i="2"/>
  <c r="D54" i="2" s="1"/>
  <c r="C54" i="2" l="1"/>
  <c r="B55" i="2"/>
  <c r="D55" i="2" s="1"/>
  <c r="A57" i="2"/>
  <c r="C55" i="2" l="1"/>
  <c r="B57" i="2"/>
  <c r="D57" i="2" s="1"/>
  <c r="A58" i="2"/>
  <c r="A59" i="2" l="1"/>
  <c r="B58" i="2"/>
  <c r="D58" i="2" s="1"/>
  <c r="C57" i="2"/>
  <c r="C58" i="2" l="1"/>
  <c r="B59" i="2"/>
  <c r="A60" i="2"/>
  <c r="D59" i="2"/>
  <c r="C59" i="2"/>
  <c r="B60" i="2" l="1"/>
  <c r="C60" i="2" s="1"/>
  <c r="A61" i="2"/>
  <c r="D60" i="2" l="1"/>
  <c r="A62" i="2"/>
  <c r="B61" i="2"/>
  <c r="D61" i="2" s="1"/>
  <c r="C61" i="2" l="1"/>
  <c r="B62" i="2"/>
  <c r="C62" i="2" s="1"/>
  <c r="A63" i="2"/>
  <c r="D62" i="2" l="1"/>
  <c r="B63" i="2"/>
  <c r="D63" i="2" s="1"/>
  <c r="A64" i="2"/>
  <c r="A65" i="2" l="1"/>
  <c r="B64" i="2"/>
  <c r="C64" i="2" s="1"/>
  <c r="C63" i="2"/>
  <c r="D64" i="2" l="1"/>
  <c r="B65" i="2"/>
  <c r="D65" i="2" s="1"/>
  <c r="A66" i="2"/>
  <c r="C65" i="2" l="1"/>
  <c r="B66" i="2"/>
  <c r="D66" i="2" s="1"/>
  <c r="A67" i="2"/>
  <c r="A68" i="2" l="1"/>
  <c r="B67" i="2"/>
  <c r="C67" i="2" s="1"/>
  <c r="C66" i="2"/>
  <c r="D67" i="2" l="1"/>
  <c r="B68" i="2"/>
  <c r="A69" i="2"/>
  <c r="D68" i="2"/>
  <c r="C68" i="2"/>
  <c r="B69" i="2" l="1"/>
  <c r="D69" i="2" s="1"/>
  <c r="A70" i="2"/>
  <c r="C69" i="2" l="1"/>
  <c r="A71" i="2"/>
  <c r="B70" i="2"/>
  <c r="C70" i="2" s="1"/>
  <c r="D70" i="2" l="1"/>
  <c r="B71" i="2"/>
  <c r="A72" i="2"/>
  <c r="D71" i="2"/>
  <c r="C71" i="2"/>
  <c r="B72" i="2" l="1"/>
  <c r="D72" i="2" s="1"/>
  <c r="A73" i="2"/>
  <c r="A74" i="2" l="1"/>
  <c r="B73" i="2"/>
  <c r="C73" i="2" s="1"/>
  <c r="C72" i="2"/>
  <c r="D73" i="2" l="1"/>
  <c r="B74" i="2"/>
  <c r="A75" i="2"/>
  <c r="D74" i="2"/>
  <c r="C74" i="2"/>
  <c r="B75" i="2" l="1"/>
  <c r="D75" i="2" s="1"/>
  <c r="A76" i="2"/>
  <c r="A77" i="2" l="1"/>
  <c r="B76" i="2"/>
  <c r="D76" i="2" s="1"/>
  <c r="C75" i="2"/>
  <c r="C76" i="2" l="1"/>
  <c r="B77" i="2"/>
  <c r="A78" i="2"/>
  <c r="D77" i="2"/>
  <c r="C77" i="2"/>
  <c r="B78" i="2" l="1"/>
  <c r="D78" i="2" s="1"/>
  <c r="A79" i="2"/>
  <c r="A80" i="2" l="1"/>
  <c r="B79" i="2"/>
  <c r="D79" i="2" s="1"/>
  <c r="C78" i="2"/>
  <c r="C79" i="2" l="1"/>
  <c r="B80" i="2"/>
  <c r="A81" i="2"/>
  <c r="D80" i="2"/>
  <c r="C80" i="2"/>
  <c r="B81" i="2" l="1"/>
  <c r="D81" i="2" s="1"/>
  <c r="A82" i="2"/>
  <c r="A83" i="2" l="1"/>
  <c r="B82" i="2"/>
  <c r="D82" i="2" s="1"/>
  <c r="C81" i="2"/>
  <c r="C82" i="2" l="1"/>
  <c r="B83" i="2"/>
  <c r="D83" i="2" s="1"/>
  <c r="A84" i="2"/>
  <c r="C83" i="2" l="1"/>
  <c r="B84" i="2"/>
  <c r="D84" i="2" s="1"/>
  <c r="C84" i="2" l="1"/>
</calcChain>
</file>

<file path=xl/sharedStrings.xml><?xml version="1.0" encoding="utf-8"?>
<sst xmlns="http://schemas.openxmlformats.org/spreadsheetml/2006/main" count="152" uniqueCount="73">
  <si>
    <t>Dětský domov</t>
  </si>
  <si>
    <t>Kód</t>
  </si>
  <si>
    <t>Název oboru</t>
  </si>
  <si>
    <t>Pp</t>
  </si>
  <si>
    <t>Po</t>
  </si>
  <si>
    <t>Ukazatel Np</t>
  </si>
  <si>
    <t>Ukazatel No</t>
  </si>
  <si>
    <t>FiN P</t>
  </si>
  <si>
    <t>FiN O</t>
  </si>
  <si>
    <t>FiN celkem</t>
  </si>
  <si>
    <t xml:space="preserve">ONIV </t>
  </si>
  <si>
    <t>NIV celkem</t>
  </si>
  <si>
    <t>SPC</t>
  </si>
  <si>
    <t>Školní družina</t>
  </si>
  <si>
    <t>Název oboru vzdělání</t>
  </si>
  <si>
    <t>FiN Celkem</t>
  </si>
  <si>
    <t>ŠD pravidelná denní docházka</t>
  </si>
  <si>
    <t>Školní Klub</t>
  </si>
  <si>
    <t>ŠK pravidelná činnost</t>
  </si>
  <si>
    <t>ONIV</t>
  </si>
  <si>
    <t>Np</t>
  </si>
  <si>
    <t>No</t>
  </si>
  <si>
    <t>celkem</t>
  </si>
  <si>
    <t>přímé</t>
  </si>
  <si>
    <t>DDM</t>
  </si>
  <si>
    <t>DDM - pravidelná činnost</t>
  </si>
  <si>
    <t>PPP</t>
  </si>
  <si>
    <t>FiN P+O</t>
  </si>
  <si>
    <t>Plat vychovatelů</t>
  </si>
  <si>
    <t>Plat ostatních</t>
  </si>
  <si>
    <t>Np*</t>
  </si>
  <si>
    <t>do 80</t>
  </si>
  <si>
    <t>(5,3460432 + 0,13868 * u)/1,07846</t>
  </si>
  <si>
    <t>81 až 125</t>
  </si>
  <si>
    <t>(10,2535 + 0,07512 * u)/1,07846</t>
  </si>
  <si>
    <t>126 až 310</t>
  </si>
  <si>
    <t>(5,9919 * ln (u) - 9,3195)/1,07846</t>
  </si>
  <si>
    <t>více jak 310</t>
  </si>
  <si>
    <t>(22,3750 + 0,008406 * u)/1,07846</t>
  </si>
  <si>
    <t>Krajské normativy internátů § 16 odst. 9</t>
  </si>
  <si>
    <t>MP + odvody</t>
  </si>
  <si>
    <t>Internáty</t>
  </si>
  <si>
    <t>Počet ostatních</t>
  </si>
  <si>
    <t>Průměrný plat</t>
  </si>
  <si>
    <t>ONIV přímé</t>
  </si>
  <si>
    <t>do 10</t>
  </si>
  <si>
    <t>od 11 do 20</t>
  </si>
  <si>
    <t>od 21 do 38</t>
  </si>
  <si>
    <t>od 39 do 267</t>
  </si>
  <si>
    <t>(38 + 0,185*s -0,0002060*s*s)</t>
  </si>
  <si>
    <t>268 do 896</t>
  </si>
  <si>
    <t>(65,5 + 0,029*s - 0,0000066*s*s)</t>
  </si>
  <si>
    <t>897 a více</t>
  </si>
  <si>
    <t>Ukazatel    Np</t>
  </si>
  <si>
    <t>Ukazatel          No</t>
  </si>
  <si>
    <t>Krajské normativy pro školní klub - rok 2020</t>
  </si>
  <si>
    <t>Krajské normativy pro školní družinu - rok 2020</t>
  </si>
  <si>
    <t>Opravný koeficient</t>
  </si>
  <si>
    <t xml:space="preserve">dle vyhlášky č . 310/2018 Sb., o krajských normativech </t>
  </si>
  <si>
    <t>zrakové</t>
  </si>
  <si>
    <t>(§ 4 odst. 2)</t>
  </si>
  <si>
    <t>mentální</t>
  </si>
  <si>
    <t>logopedické</t>
  </si>
  <si>
    <t>Krajské normativy pro Dětské domovy  - rok 2020</t>
  </si>
  <si>
    <t>Počet strávníků</t>
  </si>
  <si>
    <t>Hodnota ukazatele No</t>
  </si>
  <si>
    <t>Počet ubytovaných</t>
  </si>
  <si>
    <t xml:space="preserve">Počet vychovatelů </t>
  </si>
  <si>
    <t>Ubytovaní</t>
  </si>
  <si>
    <t>Krajské normativy domů dětí a mládeže, PPP a SPC - rok 2020</t>
  </si>
  <si>
    <t>Normativy pro domovy mládeže - rok 2020</t>
  </si>
  <si>
    <t>Normativy pro školní stravování - rok 2020</t>
  </si>
  <si>
    <t>Poznámka: * pro VOŠ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</si>
</sst>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_ ;\-#,##0\ 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 "/>
      <charset val="238"/>
    </font>
    <font>
      <sz val="10"/>
      <name val="Calibri "/>
      <charset val="238"/>
    </font>
    <font>
      <sz val="9"/>
      <name val="Calibri "/>
      <charset val="238"/>
    </font>
    <font>
      <sz val="10"/>
      <color theme="1"/>
      <name val="Calibri"/>
      <family val="2"/>
      <charset val="238"/>
      <scheme val="minor"/>
    </font>
    <font>
      <b/>
      <sz val="9"/>
      <name val="Calibri "/>
      <charset val="238"/>
    </font>
    <font>
      <sz val="11"/>
      <name val="Calibri "/>
      <charset val="238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9" fontId="7" fillId="0" borderId="0" xfId="1" applyNumberFormat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1" fontId="8" fillId="0" borderId="0" xfId="2" applyNumberFormat="1" applyFont="1" applyAlignment="1">
      <alignment horizontal="center"/>
    </xf>
    <xf numFmtId="2" fontId="7" fillId="0" borderId="0" xfId="1" applyNumberFormat="1" applyFont="1" applyAlignment="1">
      <alignment horizontal="center"/>
    </xf>
    <xf numFmtId="1" fontId="7" fillId="0" borderId="0" xfId="1" applyNumberFormat="1" applyFont="1" applyAlignment="1">
      <alignment horizontal="center"/>
    </xf>
    <xf numFmtId="1" fontId="9" fillId="0" borderId="0" xfId="1" applyNumberFormat="1" applyFont="1" applyAlignment="1">
      <alignment horizontal="center"/>
    </xf>
    <xf numFmtId="0" fontId="7" fillId="0" borderId="5" xfId="1" applyFont="1" applyBorder="1" applyAlignment="1">
      <alignment horizontal="center" wrapText="1"/>
    </xf>
    <xf numFmtId="1" fontId="8" fillId="0" borderId="5" xfId="2" applyNumberFormat="1" applyFont="1" applyBorder="1" applyAlignment="1">
      <alignment horizontal="center"/>
    </xf>
    <xf numFmtId="2" fontId="7" fillId="0" borderId="5" xfId="1" applyNumberFormat="1" applyFont="1" applyBorder="1" applyAlignment="1">
      <alignment horizontal="center"/>
    </xf>
    <xf numFmtId="1" fontId="7" fillId="0" borderId="5" xfId="1" applyNumberFormat="1" applyFont="1" applyBorder="1" applyAlignment="1">
      <alignment horizontal="center"/>
    </xf>
    <xf numFmtId="1" fontId="9" fillId="0" borderId="5" xfId="1" applyNumberFormat="1" applyFont="1" applyBorder="1" applyAlignment="1">
      <alignment horizontal="center"/>
    </xf>
    <xf numFmtId="0" fontId="10" fillId="0" borderId="0" xfId="0" applyFont="1"/>
    <xf numFmtId="0" fontId="0" fillId="0" borderId="11" xfId="0" applyBorder="1"/>
    <xf numFmtId="2" fontId="0" fillId="0" borderId="12" xfId="0" applyNumberFormat="1" applyBorder="1"/>
    <xf numFmtId="2" fontId="0" fillId="0" borderId="13" xfId="0" applyNumberFormat="1" applyBorder="1"/>
    <xf numFmtId="1" fontId="0" fillId="0" borderId="14" xfId="0" applyNumberFormat="1" applyBorder="1"/>
    <xf numFmtId="1" fontId="0" fillId="0" borderId="16" xfId="0" applyNumberFormat="1" applyBorder="1"/>
    <xf numFmtId="0" fontId="0" fillId="0" borderId="17" xfId="0" applyBorder="1"/>
    <xf numFmtId="2" fontId="0" fillId="0" borderId="18" xfId="0" applyNumberFormat="1" applyBorder="1"/>
    <xf numFmtId="2" fontId="0" fillId="0" borderId="19" xfId="0" applyNumberFormat="1" applyBorder="1"/>
    <xf numFmtId="1" fontId="0" fillId="0" borderId="20" xfId="0" applyNumberFormat="1" applyBorder="1"/>
    <xf numFmtId="1" fontId="0" fillId="0" borderId="22" xfId="0" applyNumberFormat="1" applyBorder="1"/>
    <xf numFmtId="0" fontId="0" fillId="0" borderId="23" xfId="0" applyBorder="1"/>
    <xf numFmtId="2" fontId="0" fillId="0" borderId="24" xfId="0" applyNumberFormat="1" applyBorder="1"/>
    <xf numFmtId="2" fontId="0" fillId="0" borderId="25" xfId="0" applyNumberFormat="1" applyBorder="1"/>
    <xf numFmtId="1" fontId="0" fillId="0" borderId="8" xfId="0" applyNumberFormat="1" applyBorder="1"/>
    <xf numFmtId="1" fontId="0" fillId="0" borderId="7" xfId="0" applyNumberFormat="1" applyBorder="1"/>
    <xf numFmtId="2" fontId="0" fillId="0" borderId="0" xfId="0" applyNumberFormat="1"/>
    <xf numFmtId="0" fontId="0" fillId="0" borderId="14" xfId="0" applyBorder="1" applyAlignment="1">
      <alignment horizontal="right"/>
    </xf>
    <xf numFmtId="0" fontId="0" fillId="0" borderId="31" xfId="0" applyBorder="1"/>
    <xf numFmtId="164" fontId="0" fillId="0" borderId="0" xfId="0" applyNumberFormat="1"/>
    <xf numFmtId="0" fontId="0" fillId="0" borderId="20" xfId="0" applyBorder="1" applyAlignment="1">
      <alignment horizontal="right"/>
    </xf>
    <xf numFmtId="0" fontId="0" fillId="0" borderId="33" xfId="0" applyBorder="1"/>
    <xf numFmtId="0" fontId="0" fillId="0" borderId="8" xfId="0" applyBorder="1" applyAlignment="1">
      <alignment horizontal="right"/>
    </xf>
    <xf numFmtId="0" fontId="0" fillId="0" borderId="6" xfId="0" applyBorder="1"/>
    <xf numFmtId="2" fontId="11" fillId="0" borderId="0" xfId="0" applyNumberFormat="1" applyFont="1"/>
    <xf numFmtId="3" fontId="11" fillId="0" borderId="0" xfId="0" applyNumberFormat="1" applyFont="1"/>
    <xf numFmtId="3" fontId="9" fillId="0" borderId="0" xfId="0" applyNumberFormat="1" applyFont="1"/>
    <xf numFmtId="0" fontId="0" fillId="0" borderId="0" xfId="0" applyAlignment="1">
      <alignment wrapText="1"/>
    </xf>
    <xf numFmtId="2" fontId="0" fillId="0" borderId="35" xfId="0" applyNumberFormat="1" applyBorder="1"/>
    <xf numFmtId="1" fontId="0" fillId="0" borderId="36" xfId="0" applyNumberFormat="1" applyBorder="1"/>
    <xf numFmtId="0" fontId="0" fillId="0" borderId="10" xfId="0" applyBorder="1"/>
    <xf numFmtId="1" fontId="0" fillId="0" borderId="0" xfId="0" applyNumberFormat="1"/>
    <xf numFmtId="1" fontId="0" fillId="0" borderId="33" xfId="0" applyNumberFormat="1" applyBorder="1"/>
    <xf numFmtId="2" fontId="0" fillId="0" borderId="8" xfId="0" applyNumberFormat="1" applyBorder="1"/>
    <xf numFmtId="1" fontId="0" fillId="0" borderId="6" xfId="0" applyNumberFormat="1" applyBorder="1"/>
    <xf numFmtId="2" fontId="0" fillId="0" borderId="31" xfId="0" applyNumberFormat="1" applyBorder="1"/>
    <xf numFmtId="1" fontId="0" fillId="0" borderId="31" xfId="0" applyNumberFormat="1" applyBorder="1"/>
    <xf numFmtId="2" fontId="0" fillId="0" borderId="36" xfId="0" applyNumberFormat="1" applyBorder="1"/>
    <xf numFmtId="2" fontId="0" fillId="0" borderId="37" xfId="0" applyNumberFormat="1" applyBorder="1"/>
    <xf numFmtId="0" fontId="0" fillId="0" borderId="3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2" fontId="0" fillId="0" borderId="38" xfId="0" applyNumberFormat="1" applyBorder="1" applyAlignment="1">
      <alignment horizontal="left"/>
    </xf>
    <xf numFmtId="2" fontId="0" fillId="0" borderId="9" xfId="0" applyNumberFormat="1" applyBorder="1" applyAlignment="1">
      <alignment horizontal="left"/>
    </xf>
    <xf numFmtId="2" fontId="0" fillId="0" borderId="9" xfId="0" applyNumberFormat="1" applyBorder="1"/>
    <xf numFmtId="0" fontId="15" fillId="0" borderId="0" xfId="0" applyFont="1"/>
    <xf numFmtId="0" fontId="2" fillId="0" borderId="38" xfId="0" applyFont="1" applyBorder="1" applyAlignment="1">
      <alignment horizontal="left"/>
    </xf>
    <xf numFmtId="0" fontId="2" fillId="0" borderId="10" xfId="0" applyFont="1" applyBorder="1"/>
    <xf numFmtId="1" fontId="9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 wrapText="1"/>
    </xf>
    <xf numFmtId="1" fontId="8" fillId="0" borderId="0" xfId="2" applyNumberFormat="1" applyFont="1" applyBorder="1" applyAlignment="1">
      <alignment horizontal="center"/>
    </xf>
    <xf numFmtId="2" fontId="7" fillId="0" borderId="0" xfId="1" applyNumberFormat="1" applyFont="1" applyBorder="1" applyAlignment="1">
      <alignment horizontal="center"/>
    </xf>
    <xf numFmtId="1" fontId="7" fillId="0" borderId="0" xfId="1" applyNumberFormat="1" applyFont="1" applyBorder="1" applyAlignment="1">
      <alignment horizontal="center"/>
    </xf>
    <xf numFmtId="0" fontId="0" fillId="0" borderId="21" xfId="0" applyBorder="1"/>
    <xf numFmtId="0" fontId="0" fillId="0" borderId="26" xfId="0" applyBorder="1"/>
    <xf numFmtId="0" fontId="16" fillId="0" borderId="10" xfId="1" applyFont="1" applyBorder="1" applyAlignment="1">
      <alignment horizontal="center" wrapText="1"/>
    </xf>
    <xf numFmtId="2" fontId="12" fillId="0" borderId="10" xfId="0" applyNumberFormat="1" applyFont="1" applyBorder="1" applyAlignment="1">
      <alignment horizontal="center" wrapText="1"/>
    </xf>
    <xf numFmtId="49" fontId="0" fillId="0" borderId="18" xfId="1" applyNumberFormat="1" applyFont="1" applyBorder="1" applyAlignment="1">
      <alignment horizontal="center" wrapText="1"/>
    </xf>
    <xf numFmtId="0" fontId="0" fillId="0" borderId="18" xfId="1" applyFont="1" applyBorder="1" applyAlignment="1">
      <alignment horizontal="center" wrapText="1"/>
    </xf>
    <xf numFmtId="165" fontId="0" fillId="2" borderId="18" xfId="1" applyNumberFormat="1" applyFont="1" applyFill="1" applyBorder="1" applyAlignment="1">
      <alignment horizontal="center" wrapText="1"/>
    </xf>
    <xf numFmtId="2" fontId="0" fillId="0" borderId="18" xfId="1" applyNumberFormat="1" applyFont="1" applyBorder="1" applyAlignment="1">
      <alignment horizontal="center"/>
    </xf>
    <xf numFmtId="3" fontId="0" fillId="0" borderId="18" xfId="1" applyNumberFormat="1" applyFont="1" applyBorder="1" applyAlignment="1">
      <alignment horizontal="center"/>
    </xf>
    <xf numFmtId="3" fontId="5" fillId="0" borderId="18" xfId="1" applyNumberFormat="1" applyFont="1" applyBorder="1" applyAlignment="1">
      <alignment horizontal="center"/>
    </xf>
    <xf numFmtId="0" fontId="2" fillId="0" borderId="27" xfId="0" applyFont="1" applyBorder="1" applyAlignment="1">
      <alignment horizontal="center" wrapText="1"/>
    </xf>
    <xf numFmtId="2" fontId="2" fillId="0" borderId="10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" xfId="0" applyFont="1" applyBorder="1"/>
    <xf numFmtId="49" fontId="13" fillId="0" borderId="18" xfId="1" applyNumberFormat="1" applyFont="1" applyBorder="1" applyAlignment="1">
      <alignment horizontal="center" wrapText="1"/>
    </xf>
    <xf numFmtId="0" fontId="18" fillId="0" borderId="18" xfId="1" applyFont="1" applyBorder="1" applyAlignment="1">
      <alignment horizontal="center" wrapText="1"/>
    </xf>
    <xf numFmtId="3" fontId="17" fillId="2" borderId="18" xfId="2" applyNumberFormat="1" applyFont="1" applyFill="1" applyBorder="1" applyAlignment="1">
      <alignment horizontal="center"/>
    </xf>
    <xf numFmtId="2" fontId="17" fillId="0" borderId="18" xfId="1" applyNumberFormat="1" applyFont="1" applyBorder="1" applyAlignment="1">
      <alignment horizontal="center"/>
    </xf>
    <xf numFmtId="1" fontId="17" fillId="0" borderId="18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 wrapText="1"/>
    </xf>
    <xf numFmtId="49" fontId="17" fillId="0" borderId="18" xfId="1" applyNumberFormat="1" applyFont="1" applyBorder="1" applyAlignment="1">
      <alignment horizontal="center" wrapText="1"/>
    </xf>
    <xf numFmtId="2" fontId="13" fillId="0" borderId="18" xfId="1" applyNumberFormat="1" applyFont="1" applyBorder="1" applyAlignment="1">
      <alignment horizontal="center"/>
    </xf>
    <xf numFmtId="49" fontId="19" fillId="0" borderId="18" xfId="1" applyNumberFormat="1" applyFont="1" applyBorder="1" applyAlignment="1">
      <alignment horizontal="center" wrapText="1"/>
    </xf>
    <xf numFmtId="0" fontId="19" fillId="0" borderId="18" xfId="1" applyFont="1" applyBorder="1" applyAlignment="1">
      <alignment horizontal="center" wrapText="1"/>
    </xf>
    <xf numFmtId="2" fontId="19" fillId="0" borderId="18" xfId="1" applyNumberFormat="1" applyFont="1" applyBorder="1" applyAlignment="1">
      <alignment horizontal="center"/>
    </xf>
    <xf numFmtId="3" fontId="19" fillId="0" borderId="18" xfId="1" applyNumberFormat="1" applyFont="1" applyBorder="1" applyAlignment="1">
      <alignment horizontal="center"/>
    </xf>
    <xf numFmtId="3" fontId="13" fillId="0" borderId="18" xfId="1" applyNumberFormat="1" applyFont="1" applyBorder="1" applyAlignment="1">
      <alignment horizontal="center"/>
    </xf>
    <xf numFmtId="49" fontId="16" fillId="0" borderId="27" xfId="1" applyNumberFormat="1" applyFont="1" applyBorder="1" applyAlignment="1">
      <alignment horizontal="center"/>
    </xf>
    <xf numFmtId="0" fontId="16" fillId="0" borderId="38" xfId="1" applyFont="1" applyBorder="1" applyAlignment="1">
      <alignment horizontal="center" wrapText="1"/>
    </xf>
    <xf numFmtId="0" fontId="16" fillId="0" borderId="9" xfId="1" applyFont="1" applyBorder="1" applyAlignment="1">
      <alignment horizontal="center" wrapText="1"/>
    </xf>
    <xf numFmtId="0" fontId="0" fillId="0" borderId="36" xfId="0" applyBorder="1"/>
    <xf numFmtId="0" fontId="2" fillId="0" borderId="9" xfId="0" applyFont="1" applyBorder="1"/>
    <xf numFmtId="0" fontId="0" fillId="0" borderId="15" xfId="0" applyBorder="1"/>
    <xf numFmtId="49" fontId="1" fillId="0" borderId="18" xfId="1" applyNumberFormat="1" applyFont="1" applyBorder="1" applyAlignment="1">
      <alignment horizontal="center" wrapText="1"/>
    </xf>
    <xf numFmtId="0" fontId="1" fillId="0" borderId="18" xfId="1" applyFont="1" applyBorder="1" applyAlignment="1">
      <alignment horizontal="center" wrapText="1"/>
    </xf>
    <xf numFmtId="3" fontId="14" fillId="2" borderId="18" xfId="2" applyNumberFormat="1" applyFont="1" applyFill="1" applyBorder="1" applyAlignment="1">
      <alignment horizontal="center"/>
    </xf>
    <xf numFmtId="2" fontId="1" fillId="0" borderId="18" xfId="1" applyNumberFormat="1" applyFont="1" applyBorder="1" applyAlignment="1">
      <alignment horizontal="center"/>
    </xf>
    <xf numFmtId="3" fontId="1" fillId="0" borderId="18" xfId="1" applyNumberFormat="1" applyFont="1" applyBorder="1" applyAlignment="1">
      <alignment horizontal="center"/>
    </xf>
    <xf numFmtId="3" fontId="14" fillId="0" borderId="18" xfId="1" applyNumberFormat="1" applyFont="1" applyBorder="1" applyAlignment="1">
      <alignment horizontal="center"/>
    </xf>
    <xf numFmtId="49" fontId="16" fillId="0" borderId="10" xfId="1" applyNumberFormat="1" applyFont="1" applyBorder="1" applyAlignment="1">
      <alignment horizontal="center"/>
    </xf>
    <xf numFmtId="1" fontId="14" fillId="0" borderId="18" xfId="2" applyNumberFormat="1" applyFont="1" applyBorder="1" applyAlignment="1">
      <alignment horizontal="center"/>
    </xf>
    <xf numFmtId="49" fontId="12" fillId="0" borderId="10" xfId="1" applyNumberFormat="1" applyFont="1" applyBorder="1" applyAlignment="1">
      <alignment horizontal="center"/>
    </xf>
    <xf numFmtId="0" fontId="12" fillId="0" borderId="10" xfId="1" applyFont="1" applyBorder="1" applyAlignment="1">
      <alignment horizontal="center" wrapText="1"/>
    </xf>
    <xf numFmtId="0" fontId="12" fillId="0" borderId="9" xfId="1" applyFont="1" applyBorder="1" applyAlignment="1">
      <alignment horizontal="center" wrapText="1"/>
    </xf>
    <xf numFmtId="0" fontId="0" fillId="0" borderId="35" xfId="0" applyBorder="1"/>
    <xf numFmtId="2" fontId="0" fillId="0" borderId="30" xfId="0" applyNumberFormat="1" applyBorder="1"/>
    <xf numFmtId="0" fontId="0" fillId="0" borderId="20" xfId="0" applyBorder="1"/>
    <xf numFmtId="0" fontId="0" fillId="0" borderId="8" xfId="0" applyBorder="1"/>
    <xf numFmtId="0" fontId="0" fillId="0" borderId="14" xfId="0" applyBorder="1"/>
    <xf numFmtId="0" fontId="2" fillId="0" borderId="27" xfId="0" applyFont="1" applyBorder="1" applyAlignment="1">
      <alignment wrapText="1"/>
    </xf>
    <xf numFmtId="2" fontId="2" fillId="0" borderId="10" xfId="0" applyNumberFormat="1" applyFont="1" applyBorder="1" applyAlignment="1">
      <alignment wrapText="1"/>
    </xf>
    <xf numFmtId="165" fontId="0" fillId="2" borderId="10" xfId="1" applyNumberFormat="1" applyFont="1" applyFill="1" applyBorder="1" applyAlignment="1">
      <alignment wrapText="1"/>
    </xf>
    <xf numFmtId="2" fontId="0" fillId="0" borderId="26" xfId="0" applyNumberFormat="1" applyBorder="1"/>
    <xf numFmtId="2" fontId="0" fillId="0" borderId="33" xfId="0" applyNumberFormat="1" applyBorder="1"/>
    <xf numFmtId="2" fontId="0" fillId="0" borderId="6" xfId="0" applyNumberFormat="1" applyBorder="1"/>
    <xf numFmtId="3" fontId="14" fillId="2" borderId="18" xfId="2" applyNumberFormat="1" applyFont="1" applyFill="1" applyBorder="1" applyAlignment="1"/>
    <xf numFmtId="0" fontId="2" fillId="0" borderId="9" xfId="0" applyFont="1" applyBorder="1" applyAlignment="1">
      <alignment horizontal="center" wrapText="1"/>
    </xf>
    <xf numFmtId="3" fontId="14" fillId="2" borderId="10" xfId="2" applyNumberFormat="1" applyFont="1" applyFill="1" applyBorder="1" applyAlignment="1"/>
    <xf numFmtId="0" fontId="2" fillId="0" borderId="27" xfId="0" applyFont="1" applyBorder="1"/>
    <xf numFmtId="0" fontId="20" fillId="0" borderId="10" xfId="0" applyFont="1" applyBorder="1" applyAlignment="1">
      <alignment wrapText="1"/>
    </xf>
    <xf numFmtId="2" fontId="20" fillId="0" borderId="10" xfId="0" applyNumberFormat="1" applyFont="1" applyBorder="1" applyAlignment="1">
      <alignment horizontal="center" wrapText="1"/>
    </xf>
    <xf numFmtId="3" fontId="20" fillId="0" borderId="10" xfId="0" applyNumberFormat="1" applyFont="1" applyBorder="1" applyAlignment="1">
      <alignment horizontal="center" wrapText="1"/>
    </xf>
    <xf numFmtId="0" fontId="21" fillId="0" borderId="18" xfId="0" applyFont="1" applyBorder="1"/>
    <xf numFmtId="2" fontId="21" fillId="0" borderId="18" xfId="0" applyNumberFormat="1" applyFont="1" applyBorder="1"/>
    <xf numFmtId="3" fontId="21" fillId="0" borderId="18" xfId="0" applyNumberFormat="1" applyFont="1" applyBorder="1"/>
    <xf numFmtId="0" fontId="22" fillId="0" borderId="0" xfId="0" applyFont="1"/>
    <xf numFmtId="2" fontId="21" fillId="0" borderId="30" xfId="0" applyNumberFormat="1" applyFont="1" applyBorder="1"/>
    <xf numFmtId="3" fontId="21" fillId="0" borderId="39" xfId="0" applyNumberFormat="1" applyFont="1" applyBorder="1"/>
    <xf numFmtId="0" fontId="0" fillId="0" borderId="0" xfId="0" applyAlignment="1">
      <alignment horizontal="right"/>
    </xf>
    <xf numFmtId="49" fontId="16" fillId="0" borderId="4" xfId="1" applyNumberFormat="1" applyFont="1" applyBorder="1" applyAlignment="1">
      <alignment horizontal="center" wrapText="1"/>
    </xf>
    <xf numFmtId="49" fontId="16" fillId="0" borderId="37" xfId="1" applyNumberFormat="1" applyFont="1" applyBorder="1" applyAlignment="1">
      <alignment horizontal="center" wrapText="1"/>
    </xf>
    <xf numFmtId="49" fontId="16" fillId="0" borderId="4" xfId="1" applyNumberFormat="1" applyFont="1" applyBorder="1" applyAlignment="1">
      <alignment horizontal="center"/>
    </xf>
    <xf numFmtId="49" fontId="16" fillId="0" borderId="37" xfId="1" applyNumberFormat="1" applyFont="1" applyBorder="1" applyAlignment="1">
      <alignment horizontal="center"/>
    </xf>
    <xf numFmtId="2" fontId="2" fillId="0" borderId="1" xfId="0" applyNumberFormat="1" applyFont="1" applyBorder="1"/>
    <xf numFmtId="0" fontId="2" fillId="0" borderId="2" xfId="0" applyFont="1" applyBorder="1"/>
    <xf numFmtId="0" fontId="2" fillId="0" borderId="28" xfId="0" applyFont="1" applyBorder="1"/>
    <xf numFmtId="0" fontId="2" fillId="0" borderId="3" xfId="0" applyFont="1" applyBorder="1"/>
    <xf numFmtId="2" fontId="0" fillId="0" borderId="29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30" xfId="0" applyBorder="1" applyAlignment="1">
      <alignment horizontal="right"/>
    </xf>
    <xf numFmtId="2" fontId="0" fillId="0" borderId="17" xfId="0" applyNumberFormat="1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19" xfId="0" applyBorder="1" applyAlignment="1">
      <alignment horizontal="right"/>
    </xf>
    <xf numFmtId="2" fontId="0" fillId="0" borderId="23" xfId="0" applyNumberFormat="1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40" xfId="0" applyFill="1" applyBorder="1" applyAlignment="1">
      <alignment horizontal="left"/>
    </xf>
  </cellXfs>
  <cellStyles count="3">
    <cellStyle name="Normální" xfId="0" builtinId="0"/>
    <cellStyle name="normální_prevod_souhrn" xfId="2" xr:uid="{4EF52F67-4435-40DB-971D-E7ADE1CCD286}"/>
    <cellStyle name="normální_Třídění oborů" xfId="1" xr:uid="{A0B6431D-6C68-45EE-857D-366D48C5E9D3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0ED6-761C-4D06-889D-602D57275FBA}">
  <dimension ref="A1:K12"/>
  <sheetViews>
    <sheetView workbookViewId="0">
      <selection activeCell="A5" sqref="A5"/>
    </sheetView>
  </sheetViews>
  <sheetFormatPr defaultRowHeight="15"/>
  <cols>
    <col min="1" max="1" width="15.42578125" customWidth="1"/>
    <col min="2" max="2" width="10" customWidth="1"/>
    <col min="3" max="3" width="10.42578125" customWidth="1"/>
    <col min="4" max="4" width="12.140625" customWidth="1"/>
  </cols>
  <sheetData>
    <row r="1" spans="1:11" ht="18.75">
      <c r="A1" s="60" t="s">
        <v>63</v>
      </c>
    </row>
    <row r="4" spans="1:11" ht="15.75" thickBot="1">
      <c r="A4" s="1" t="s">
        <v>0</v>
      </c>
    </row>
    <row r="5" spans="1:11" ht="33" customHeight="1" thickBot="1">
      <c r="A5" s="71" t="s">
        <v>1</v>
      </c>
      <c r="B5" s="71" t="s">
        <v>2</v>
      </c>
      <c r="C5" s="71" t="s">
        <v>3</v>
      </c>
      <c r="D5" s="71" t="s">
        <v>4</v>
      </c>
      <c r="E5" s="71" t="s">
        <v>5</v>
      </c>
      <c r="F5" s="71" t="s">
        <v>6</v>
      </c>
      <c r="G5" s="71" t="s">
        <v>7</v>
      </c>
      <c r="H5" s="71" t="s">
        <v>8</v>
      </c>
      <c r="I5" s="71" t="s">
        <v>9</v>
      </c>
      <c r="J5" s="71" t="s">
        <v>10</v>
      </c>
      <c r="K5" s="71" t="s">
        <v>11</v>
      </c>
    </row>
    <row r="6" spans="1:11" ht="30">
      <c r="A6" s="72" t="s">
        <v>0</v>
      </c>
      <c r="B6" s="73" t="s">
        <v>0</v>
      </c>
      <c r="C6" s="74">
        <v>43110</v>
      </c>
      <c r="D6" s="74">
        <v>24303</v>
      </c>
      <c r="E6" s="75">
        <v>0.3</v>
      </c>
      <c r="F6" s="75">
        <v>0.6</v>
      </c>
      <c r="G6" s="76">
        <f>12*C6/E6</f>
        <v>1724400</v>
      </c>
      <c r="H6" s="76">
        <f>12*D6/F6</f>
        <v>486060</v>
      </c>
      <c r="I6" s="76">
        <f>G6+H6</f>
        <v>2210460</v>
      </c>
      <c r="J6" s="76">
        <v>16000</v>
      </c>
      <c r="K6" s="77">
        <f>I6*1.358+J6</f>
        <v>3017804.68</v>
      </c>
    </row>
    <row r="10" spans="1:11" ht="27" customHeight="1"/>
    <row r="12" spans="1:11" ht="30.75" customHeight="1"/>
  </sheetData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486A-6694-4A58-AB6E-B6B235047479}">
  <dimension ref="A1:H93"/>
  <sheetViews>
    <sheetView workbookViewId="0">
      <selection activeCell="H13" sqref="H13"/>
    </sheetView>
  </sheetViews>
  <sheetFormatPr defaultRowHeight="15"/>
  <cols>
    <col min="1" max="1" width="15.42578125" customWidth="1"/>
    <col min="2" max="2" width="11" style="31" customWidth="1"/>
    <col min="3" max="3" width="12.42578125" style="31" customWidth="1"/>
    <col min="4" max="4" width="12.28515625" style="31" customWidth="1"/>
    <col min="5" max="5" width="13.140625" customWidth="1"/>
    <col min="6" max="6" width="11.7109375" customWidth="1"/>
  </cols>
  <sheetData>
    <row r="1" spans="1:8" ht="18.75">
      <c r="A1" s="60" t="s">
        <v>71</v>
      </c>
    </row>
    <row r="2" spans="1:8" ht="15.75" thickBot="1"/>
    <row r="3" spans="1:8" s="42" customFormat="1" ht="30.75" thickBot="1">
      <c r="A3" s="78" t="s">
        <v>64</v>
      </c>
      <c r="B3" s="79" t="s">
        <v>21</v>
      </c>
      <c r="C3" s="79" t="s">
        <v>42</v>
      </c>
      <c r="D3" s="79" t="s">
        <v>8</v>
      </c>
      <c r="E3" s="80" t="s">
        <v>43</v>
      </c>
      <c r="F3" s="80" t="s">
        <v>44</v>
      </c>
    </row>
    <row r="4" spans="1:8" ht="15.75" thickBot="1">
      <c r="A4" s="112">
        <v>10</v>
      </c>
      <c r="B4" s="113">
        <f>IF(A4&lt;11,7.85,IF(A4&lt;21,18.5,(IF(A4&lt;39,27,IF(A4&lt;268,38+0.185*A4-0.000206*A4*A4,IF(A4&lt;897,65.5+0.029*A4-0.0000066*A4*A4,86))))))</f>
        <v>7.85</v>
      </c>
      <c r="C4" s="43">
        <f>A4/B4</f>
        <v>1.2738853503184715</v>
      </c>
      <c r="D4" s="44">
        <f>(12*$E$4/B4)</f>
        <v>35899.108280254775</v>
      </c>
      <c r="E4" s="119">
        <v>23484</v>
      </c>
      <c r="F4" s="45">
        <v>60</v>
      </c>
      <c r="G4" s="46"/>
      <c r="H4" s="46"/>
    </row>
    <row r="5" spans="1:8">
      <c r="A5" s="114">
        <f>A4+10</f>
        <v>20</v>
      </c>
      <c r="B5" s="113">
        <f t="shared" ref="B5:B68" si="0">IF(A5&lt;11,7.85,IF(A5&lt;21,18.5,(IF(A5&lt;39,27,IF(A5&lt;268,38+0.185*A5-0.000206*A5*A5,IF(A5&lt;897,65.5+0.029*A5-0.0000066*A5*A5,86))))))</f>
        <v>18.5</v>
      </c>
      <c r="C5" s="43">
        <f t="shared" ref="C5:C55" si="1">A5/B5</f>
        <v>1.0810810810810811</v>
      </c>
      <c r="D5" s="47">
        <f t="shared" ref="D5:D55" si="2">(12*$E$4/B5)</f>
        <v>15232.864864864865</v>
      </c>
    </row>
    <row r="6" spans="1:8">
      <c r="A6" s="114">
        <f t="shared" ref="A6:A69" si="3">A5+10</f>
        <v>30</v>
      </c>
      <c r="B6" s="113">
        <f t="shared" si="0"/>
        <v>27</v>
      </c>
      <c r="C6" s="43">
        <f t="shared" si="1"/>
        <v>1.1111111111111112</v>
      </c>
      <c r="D6" s="47">
        <f t="shared" si="2"/>
        <v>10437.333333333334</v>
      </c>
    </row>
    <row r="7" spans="1:8">
      <c r="A7" s="114">
        <f t="shared" si="3"/>
        <v>40</v>
      </c>
      <c r="B7" s="113">
        <f t="shared" si="0"/>
        <v>45.070399999999999</v>
      </c>
      <c r="C7" s="43">
        <f t="shared" si="1"/>
        <v>0.88750044375022186</v>
      </c>
      <c r="D7" s="47">
        <f t="shared" si="2"/>
        <v>6252.618126309063</v>
      </c>
    </row>
    <row r="8" spans="1:8">
      <c r="A8" s="114">
        <f t="shared" si="3"/>
        <v>50</v>
      </c>
      <c r="B8" s="113">
        <f t="shared" si="0"/>
        <v>46.734999999999999</v>
      </c>
      <c r="C8" s="43">
        <f t="shared" si="1"/>
        <v>1.0698619878035733</v>
      </c>
      <c r="D8" s="47">
        <f t="shared" si="2"/>
        <v>6029.913341178988</v>
      </c>
    </row>
    <row r="9" spans="1:8">
      <c r="A9" s="114">
        <f t="shared" si="3"/>
        <v>60</v>
      </c>
      <c r="B9" s="113">
        <f t="shared" si="0"/>
        <v>48.358400000000003</v>
      </c>
      <c r="C9" s="43">
        <f t="shared" si="1"/>
        <v>1.2407358390682901</v>
      </c>
      <c r="D9" s="47">
        <f t="shared" si="2"/>
        <v>5827.4880889359447</v>
      </c>
    </row>
    <row r="10" spans="1:8">
      <c r="A10" s="114">
        <f t="shared" si="3"/>
        <v>70</v>
      </c>
      <c r="B10" s="113">
        <f t="shared" si="0"/>
        <v>49.940600000000003</v>
      </c>
      <c r="C10" s="43">
        <f t="shared" si="1"/>
        <v>1.4016651782317393</v>
      </c>
      <c r="D10" s="47">
        <f t="shared" si="2"/>
        <v>5642.8637221018562</v>
      </c>
    </row>
    <row r="11" spans="1:8">
      <c r="A11" s="114">
        <f t="shared" si="3"/>
        <v>80</v>
      </c>
      <c r="B11" s="113">
        <f t="shared" si="0"/>
        <v>51.4816</v>
      </c>
      <c r="C11" s="43">
        <f t="shared" si="1"/>
        <v>1.5539532570860268</v>
      </c>
      <c r="D11" s="47">
        <f t="shared" si="2"/>
        <v>5473.9557434112385</v>
      </c>
    </row>
    <row r="12" spans="1:8">
      <c r="A12" s="114">
        <f t="shared" si="3"/>
        <v>90</v>
      </c>
      <c r="B12" s="113">
        <f t="shared" si="0"/>
        <v>52.981400000000001</v>
      </c>
      <c r="C12" s="43">
        <f t="shared" si="1"/>
        <v>1.6987093583786008</v>
      </c>
      <c r="D12" s="47">
        <f t="shared" si="2"/>
        <v>5318.9987429550747</v>
      </c>
    </row>
    <row r="13" spans="1:8">
      <c r="A13" s="114">
        <f t="shared" si="3"/>
        <v>100</v>
      </c>
      <c r="B13" s="113">
        <f t="shared" si="0"/>
        <v>54.44</v>
      </c>
      <c r="C13" s="43">
        <f t="shared" si="1"/>
        <v>1.8368846436443793</v>
      </c>
      <c r="D13" s="47">
        <f t="shared" si="2"/>
        <v>5176.4878765613521</v>
      </c>
    </row>
    <row r="14" spans="1:8">
      <c r="A14" s="114">
        <f t="shared" si="3"/>
        <v>110</v>
      </c>
      <c r="B14" s="113">
        <f t="shared" si="0"/>
        <v>55.857399999999998</v>
      </c>
      <c r="C14" s="43">
        <f t="shared" si="1"/>
        <v>1.9693003970825711</v>
      </c>
      <c r="D14" s="47">
        <f t="shared" si="2"/>
        <v>5045.1327845549558</v>
      </c>
    </row>
    <row r="15" spans="1:8">
      <c r="A15" s="114">
        <f t="shared" si="3"/>
        <v>120</v>
      </c>
      <c r="B15" s="113">
        <f t="shared" si="0"/>
        <v>57.233600000000003</v>
      </c>
      <c r="C15" s="43">
        <f t="shared" si="1"/>
        <v>2.0966704872662212</v>
      </c>
      <c r="D15" s="47">
        <f t="shared" si="2"/>
        <v>4923.8209722959937</v>
      </c>
    </row>
    <row r="16" spans="1:8">
      <c r="A16" s="114">
        <f t="shared" si="3"/>
        <v>130</v>
      </c>
      <c r="B16" s="113">
        <f t="shared" si="0"/>
        <v>58.568599999999996</v>
      </c>
      <c r="C16" s="43">
        <f t="shared" si="1"/>
        <v>2.2196193864972016</v>
      </c>
      <c r="D16" s="47">
        <f t="shared" si="2"/>
        <v>4811.5884620769493</v>
      </c>
    </row>
    <row r="17" spans="1:4">
      <c r="A17" s="114">
        <f t="shared" si="3"/>
        <v>140</v>
      </c>
      <c r="B17" s="113">
        <f t="shared" si="0"/>
        <v>59.862400000000001</v>
      </c>
      <c r="C17" s="43">
        <f t="shared" si="1"/>
        <v>2.3386967445341318</v>
      </c>
      <c r="D17" s="47">
        <f t="shared" si="2"/>
        <v>4707.596087026247</v>
      </c>
    </row>
    <row r="18" spans="1:4">
      <c r="A18" s="114">
        <f t="shared" si="3"/>
        <v>150</v>
      </c>
      <c r="B18" s="113">
        <f t="shared" si="0"/>
        <v>61.115000000000002</v>
      </c>
      <c r="C18" s="43">
        <f t="shared" si="1"/>
        <v>2.4543892661376092</v>
      </c>
      <c r="D18" s="47">
        <f t="shared" si="2"/>
        <v>4611.110202078049</v>
      </c>
    </row>
    <row r="19" spans="1:4">
      <c r="A19" s="114">
        <f t="shared" si="3"/>
        <v>160</v>
      </c>
      <c r="B19" s="113">
        <f t="shared" si="0"/>
        <v>62.326399999999992</v>
      </c>
      <c r="C19" s="43">
        <f t="shared" si="1"/>
        <v>2.5671304615700574</v>
      </c>
      <c r="D19" s="47">
        <f t="shared" si="2"/>
        <v>4521.4868819633421</v>
      </c>
    </row>
    <row r="20" spans="1:4">
      <c r="A20" s="114">
        <f t="shared" si="3"/>
        <v>170</v>
      </c>
      <c r="B20" s="113">
        <f t="shared" si="0"/>
        <v>63.496600000000001</v>
      </c>
      <c r="C20" s="43">
        <f t="shared" si="1"/>
        <v>2.6773087062929353</v>
      </c>
      <c r="D20" s="47">
        <f t="shared" si="2"/>
        <v>4438.1588935470563</v>
      </c>
    </row>
    <row r="21" spans="1:4">
      <c r="A21" s="114">
        <f t="shared" si="3"/>
        <v>180</v>
      </c>
      <c r="B21" s="113">
        <f t="shared" si="0"/>
        <v>64.625599999999991</v>
      </c>
      <c r="C21" s="43">
        <f t="shared" si="1"/>
        <v>2.7852739471664485</v>
      </c>
      <c r="D21" s="47">
        <f t="shared" si="2"/>
        <v>4360.6248916837912</v>
      </c>
    </row>
    <row r="22" spans="1:4">
      <c r="A22" s="114">
        <f t="shared" si="3"/>
        <v>190</v>
      </c>
      <c r="B22" s="113">
        <f t="shared" si="0"/>
        <v>65.713400000000007</v>
      </c>
      <c r="C22" s="43">
        <f t="shared" si="1"/>
        <v>2.8913433181055916</v>
      </c>
      <c r="D22" s="47">
        <f t="shared" si="2"/>
        <v>4288.4404094142137</v>
      </c>
    </row>
    <row r="23" spans="1:4">
      <c r="A23" s="114">
        <f t="shared" si="3"/>
        <v>200</v>
      </c>
      <c r="B23" s="113">
        <f t="shared" si="0"/>
        <v>66.760000000000005</v>
      </c>
      <c r="C23" s="43">
        <f t="shared" si="1"/>
        <v>2.9958058717795084</v>
      </c>
      <c r="D23" s="47">
        <f t="shared" si="2"/>
        <v>4221.2103055721982</v>
      </c>
    </row>
    <row r="24" spans="1:4">
      <c r="A24" s="114">
        <f t="shared" si="3"/>
        <v>210</v>
      </c>
      <c r="B24" s="113">
        <f t="shared" si="0"/>
        <v>67.7654</v>
      </c>
      <c r="C24" s="43">
        <f t="shared" si="1"/>
        <v>3.0989265908561006</v>
      </c>
      <c r="D24" s="47">
        <f t="shared" si="2"/>
        <v>4158.5824034094094</v>
      </c>
    </row>
    <row r="25" spans="1:4">
      <c r="A25" s="114">
        <f t="shared" si="3"/>
        <v>220</v>
      </c>
      <c r="B25" s="113">
        <f t="shared" si="0"/>
        <v>68.729600000000005</v>
      </c>
      <c r="C25" s="43">
        <f t="shared" si="1"/>
        <v>3.200949809106993</v>
      </c>
      <c r="D25" s="47">
        <f t="shared" si="2"/>
        <v>4100.2421082037426</v>
      </c>
    </row>
    <row r="26" spans="1:4">
      <c r="A26" s="114">
        <f t="shared" si="3"/>
        <v>230</v>
      </c>
      <c r="B26" s="113">
        <f t="shared" si="0"/>
        <v>69.652599999999993</v>
      </c>
      <c r="C26" s="43">
        <f t="shared" si="1"/>
        <v>3.3021021469406744</v>
      </c>
      <c r="D26" s="47">
        <f t="shared" si="2"/>
        <v>4045.9078340219894</v>
      </c>
    </row>
    <row r="27" spans="1:4">
      <c r="A27" s="114">
        <f t="shared" si="3"/>
        <v>240</v>
      </c>
      <c r="B27" s="113">
        <f t="shared" si="0"/>
        <v>70.534400000000005</v>
      </c>
      <c r="C27" s="43">
        <f t="shared" si="1"/>
        <v>3.402595045821613</v>
      </c>
      <c r="D27" s="47">
        <f t="shared" si="2"/>
        <v>3995.3271028037379</v>
      </c>
    </row>
    <row r="28" spans="1:4">
      <c r="A28" s="114">
        <f t="shared" si="3"/>
        <v>250</v>
      </c>
      <c r="B28" s="113">
        <f t="shared" si="0"/>
        <v>71.375</v>
      </c>
      <c r="C28" s="43">
        <f t="shared" si="1"/>
        <v>3.5026269702276709</v>
      </c>
      <c r="D28" s="47">
        <f t="shared" si="2"/>
        <v>3948.2732049036777</v>
      </c>
    </row>
    <row r="29" spans="1:4">
      <c r="A29" s="114">
        <f t="shared" si="3"/>
        <v>260</v>
      </c>
      <c r="B29" s="113">
        <f t="shared" si="0"/>
        <v>72.174399999999991</v>
      </c>
      <c r="C29" s="43">
        <f t="shared" si="1"/>
        <v>3.6023853333037756</v>
      </c>
      <c r="D29" s="47">
        <f t="shared" si="2"/>
        <v>3904.5423307987326</v>
      </c>
    </row>
    <row r="30" spans="1:4">
      <c r="A30" s="114">
        <f t="shared" si="3"/>
        <v>270</v>
      </c>
      <c r="B30" s="113">
        <f t="shared" si="0"/>
        <v>72.848860000000002</v>
      </c>
      <c r="C30" s="43">
        <f t="shared" si="1"/>
        <v>3.7063037088020319</v>
      </c>
      <c r="D30" s="47">
        <f t="shared" si="2"/>
        <v>3868.3927243336407</v>
      </c>
    </row>
    <row r="31" spans="1:4">
      <c r="A31" s="114">
        <f t="shared" si="3"/>
        <v>280</v>
      </c>
      <c r="B31" s="113">
        <f t="shared" si="0"/>
        <v>73.102560000000011</v>
      </c>
      <c r="C31" s="43">
        <f t="shared" si="1"/>
        <v>3.8302352202166374</v>
      </c>
      <c r="D31" s="47">
        <f t="shared" si="2"/>
        <v>3854.9675962100364</v>
      </c>
    </row>
    <row r="32" spans="1:4">
      <c r="A32" s="114">
        <f t="shared" si="3"/>
        <v>290</v>
      </c>
      <c r="B32" s="113">
        <f t="shared" si="0"/>
        <v>73.354939999999999</v>
      </c>
      <c r="C32" s="43">
        <f t="shared" si="1"/>
        <v>3.9533806448481861</v>
      </c>
      <c r="D32" s="47">
        <f t="shared" si="2"/>
        <v>3841.7044578047503</v>
      </c>
    </row>
    <row r="33" spans="1:4">
      <c r="A33" s="114">
        <f t="shared" si="3"/>
        <v>300</v>
      </c>
      <c r="B33" s="113">
        <f t="shared" si="0"/>
        <v>73.606000000000009</v>
      </c>
      <c r="C33" s="43">
        <f t="shared" si="1"/>
        <v>4.075754693910822</v>
      </c>
      <c r="D33" s="47">
        <f t="shared" si="2"/>
        <v>3828.6009292720696</v>
      </c>
    </row>
    <row r="34" spans="1:4">
      <c r="A34" s="114">
        <f t="shared" si="3"/>
        <v>310</v>
      </c>
      <c r="B34" s="113">
        <f t="shared" si="0"/>
        <v>73.855739999999997</v>
      </c>
      <c r="C34" s="43">
        <f t="shared" si="1"/>
        <v>4.1973717953404845</v>
      </c>
      <c r="D34" s="47">
        <f t="shared" si="2"/>
        <v>3815.6546803268102</v>
      </c>
    </row>
    <row r="35" spans="1:4">
      <c r="A35" s="114">
        <f t="shared" si="3"/>
        <v>320</v>
      </c>
      <c r="B35" s="113">
        <f t="shared" si="0"/>
        <v>74.104160000000007</v>
      </c>
      <c r="C35" s="43">
        <f t="shared" si="1"/>
        <v>4.3182461011635507</v>
      </c>
      <c r="D35" s="47">
        <f t="shared" si="2"/>
        <v>3802.8634289896813</v>
      </c>
    </row>
    <row r="36" spans="1:4">
      <c r="A36" s="114">
        <f t="shared" si="3"/>
        <v>330</v>
      </c>
      <c r="B36" s="113">
        <f t="shared" si="0"/>
        <v>74.351259999999996</v>
      </c>
      <c r="C36" s="43">
        <f t="shared" si="1"/>
        <v>4.4383914946431311</v>
      </c>
      <c r="D36" s="47">
        <f t="shared" si="2"/>
        <v>3790.2249403708829</v>
      </c>
    </row>
    <row r="37" spans="1:4">
      <c r="A37" s="114">
        <f t="shared" si="3"/>
        <v>340</v>
      </c>
      <c r="B37" s="113">
        <f t="shared" si="0"/>
        <v>74.597039999999993</v>
      </c>
      <c r="C37" s="43">
        <f t="shared" si="1"/>
        <v>4.557821597210828</v>
      </c>
      <c r="D37" s="47">
        <f t="shared" si="2"/>
        <v>3777.7370254905559</v>
      </c>
    </row>
    <row r="38" spans="1:4">
      <c r="A38" s="114">
        <f t="shared" si="3"/>
        <v>350</v>
      </c>
      <c r="B38" s="113">
        <f t="shared" si="0"/>
        <v>74.841500000000011</v>
      </c>
      <c r="C38" s="43">
        <f t="shared" si="1"/>
        <v>4.676549775191571</v>
      </c>
      <c r="D38" s="47">
        <f t="shared" si="2"/>
        <v>3765.3975401348175</v>
      </c>
    </row>
    <row r="39" spans="1:4">
      <c r="A39" s="114">
        <f t="shared" si="3"/>
        <v>360</v>
      </c>
      <c r="B39" s="113">
        <f t="shared" si="0"/>
        <v>75.084639999999993</v>
      </c>
      <c r="C39" s="43">
        <f t="shared" si="1"/>
        <v>4.7945891463287307</v>
      </c>
      <c r="D39" s="47">
        <f t="shared" si="2"/>
        <v>3753.2043837461301</v>
      </c>
    </row>
    <row r="40" spans="1:4">
      <c r="A40" s="114">
        <f t="shared" si="3"/>
        <v>370</v>
      </c>
      <c r="B40" s="113">
        <f t="shared" si="0"/>
        <v>75.326459999999997</v>
      </c>
      <c r="C40" s="43">
        <f t="shared" si="1"/>
        <v>4.9119525861164854</v>
      </c>
      <c r="D40" s="47">
        <f t="shared" si="2"/>
        <v>3741.1554983467963</v>
      </c>
    </row>
    <row r="41" spans="1:4">
      <c r="A41" s="114">
        <f t="shared" si="3"/>
        <v>380</v>
      </c>
      <c r="B41" s="113">
        <f t="shared" si="0"/>
        <v>75.566959999999995</v>
      </c>
      <c r="C41" s="43">
        <f t="shared" si="1"/>
        <v>5.0286527339461591</v>
      </c>
      <c r="D41" s="47">
        <f t="shared" si="2"/>
        <v>3729.2488674944716</v>
      </c>
    </row>
    <row r="42" spans="1:4">
      <c r="A42" s="114">
        <f t="shared" si="3"/>
        <v>390</v>
      </c>
      <c r="B42" s="113">
        <f t="shared" si="0"/>
        <v>75.806139999999999</v>
      </c>
      <c r="C42" s="43">
        <f t="shared" si="1"/>
        <v>5.1447019990728986</v>
      </c>
      <c r="D42" s="47">
        <f t="shared" si="2"/>
        <v>3717.4825152685521</v>
      </c>
    </row>
    <row r="43" spans="1:4">
      <c r="A43" s="114">
        <f t="shared" si="3"/>
        <v>400</v>
      </c>
      <c r="B43" s="113">
        <f t="shared" si="0"/>
        <v>76.043999999999997</v>
      </c>
      <c r="C43" s="43">
        <f t="shared" si="1"/>
        <v>5.260112566408921</v>
      </c>
      <c r="D43" s="47">
        <f t="shared" si="2"/>
        <v>3705.8545052864133</v>
      </c>
    </row>
    <row r="44" spans="1:4">
      <c r="A44" s="114">
        <f t="shared" si="3"/>
        <v>410</v>
      </c>
      <c r="B44" s="113">
        <f t="shared" si="0"/>
        <v>76.280540000000002</v>
      </c>
      <c r="C44" s="43">
        <f t="shared" si="1"/>
        <v>5.3748964021492247</v>
      </c>
      <c r="D44" s="47">
        <f t="shared" si="2"/>
        <v>3694.3629397484601</v>
      </c>
    </row>
    <row r="45" spans="1:4">
      <c r="A45" s="114">
        <f t="shared" si="3"/>
        <v>420</v>
      </c>
      <c r="B45" s="113">
        <f t="shared" si="0"/>
        <v>76.51576</v>
      </c>
      <c r="C45" s="43">
        <f t="shared" si="1"/>
        <v>5.4890652592354829</v>
      </c>
      <c r="D45" s="47">
        <f t="shared" si="2"/>
        <v>3683.0059585110307</v>
      </c>
    </row>
    <row r="46" spans="1:4">
      <c r="A46" s="114">
        <f t="shared" si="3"/>
        <v>430</v>
      </c>
      <c r="B46" s="113">
        <f t="shared" si="0"/>
        <v>76.749660000000006</v>
      </c>
      <c r="C46" s="43">
        <f t="shared" si="1"/>
        <v>5.6026306826636096</v>
      </c>
      <c r="D46" s="47">
        <f t="shared" si="2"/>
        <v>3671.7817381862014</v>
      </c>
    </row>
    <row r="47" spans="1:4">
      <c r="A47" s="114">
        <f t="shared" si="3"/>
        <v>440</v>
      </c>
      <c r="B47" s="113">
        <f t="shared" si="0"/>
        <v>76.982240000000004</v>
      </c>
      <c r="C47" s="43">
        <f t="shared" si="1"/>
        <v>5.7156040146402596</v>
      </c>
      <c r="D47" s="47">
        <f t="shared" si="2"/>
        <v>3660.688491267596</v>
      </c>
    </row>
    <row r="48" spans="1:4">
      <c r="A48" s="114">
        <f t="shared" si="3"/>
        <v>450</v>
      </c>
      <c r="B48" s="113">
        <f t="shared" si="0"/>
        <v>77.213499999999996</v>
      </c>
      <c r="C48" s="43">
        <f t="shared" si="1"/>
        <v>5.8279963995933359</v>
      </c>
      <c r="D48" s="47">
        <f t="shared" si="2"/>
        <v>3649.7244652813306</v>
      </c>
    </row>
    <row r="49" spans="1:4">
      <c r="A49" s="114">
        <f t="shared" si="3"/>
        <v>460</v>
      </c>
      <c r="B49" s="113">
        <f t="shared" si="0"/>
        <v>77.44344000000001</v>
      </c>
      <c r="C49" s="43">
        <f t="shared" si="1"/>
        <v>5.9398187890413947</v>
      </c>
      <c r="D49" s="47">
        <f t="shared" si="2"/>
        <v>3638.8879419612554</v>
      </c>
    </row>
    <row r="50" spans="1:4">
      <c r="A50" s="114">
        <f t="shared" si="3"/>
        <v>470</v>
      </c>
      <c r="B50" s="113">
        <f t="shared" si="0"/>
        <v>77.672060000000002</v>
      </c>
      <c r="C50" s="43">
        <f t="shared" si="1"/>
        <v>6.0510819463266454</v>
      </c>
      <c r="D50" s="47">
        <f t="shared" si="2"/>
        <v>3628.1772364477006</v>
      </c>
    </row>
    <row r="51" spans="1:4">
      <c r="A51" s="114">
        <f t="shared" si="3"/>
        <v>480</v>
      </c>
      <c r="B51" s="113">
        <f t="shared" si="0"/>
        <v>77.899360000000001</v>
      </c>
      <c r="C51" s="43">
        <f t="shared" si="1"/>
        <v>6.1617964512160306</v>
      </c>
      <c r="D51" s="47">
        <f t="shared" si="2"/>
        <v>3617.5906965089316</v>
      </c>
    </row>
    <row r="52" spans="1:4">
      <c r="A52" s="114">
        <f t="shared" si="3"/>
        <v>490</v>
      </c>
      <c r="B52" s="113">
        <f t="shared" si="0"/>
        <v>78.125340000000008</v>
      </c>
      <c r="C52" s="43">
        <f t="shared" si="1"/>
        <v>6.2719727043747895</v>
      </c>
      <c r="D52" s="47">
        <f t="shared" si="2"/>
        <v>3607.1267017845935</v>
      </c>
    </row>
    <row r="53" spans="1:4">
      <c r="A53" s="114">
        <f t="shared" si="3"/>
        <v>500</v>
      </c>
      <c r="B53" s="113">
        <f t="shared" si="0"/>
        <v>78.349999999999994</v>
      </c>
      <c r="C53" s="43">
        <f t="shared" si="1"/>
        <v>6.3816209317166566</v>
      </c>
      <c r="D53" s="47">
        <f t="shared" si="2"/>
        <v>3596.7836630504153</v>
      </c>
    </row>
    <row r="54" spans="1:4">
      <c r="A54" s="114">
        <f t="shared" si="3"/>
        <v>510</v>
      </c>
      <c r="B54" s="113">
        <f t="shared" si="0"/>
        <v>78.573340000000002</v>
      </c>
      <c r="C54" s="43">
        <f t="shared" si="1"/>
        <v>6.4907511886347198</v>
      </c>
      <c r="D54" s="47">
        <f t="shared" si="2"/>
        <v>3586.5600215034769</v>
      </c>
    </row>
    <row r="55" spans="1:4" ht="15.75" thickBot="1">
      <c r="A55" s="115">
        <f t="shared" si="3"/>
        <v>520</v>
      </c>
      <c r="B55" s="113">
        <f t="shared" si="0"/>
        <v>78.795360000000002</v>
      </c>
      <c r="C55" s="48">
        <f t="shared" si="1"/>
        <v>6.5993733641168717</v>
      </c>
      <c r="D55" s="49">
        <f t="shared" si="2"/>
        <v>3576.4542480673986</v>
      </c>
    </row>
    <row r="56" spans="1:4" s="42" customFormat="1" ht="30.75" thickBot="1">
      <c r="A56" s="117" t="s">
        <v>64</v>
      </c>
      <c r="B56" s="118" t="s">
        <v>21</v>
      </c>
      <c r="C56" s="118" t="s">
        <v>42</v>
      </c>
      <c r="D56" s="118" t="s">
        <v>8</v>
      </c>
    </row>
    <row r="57" spans="1:4">
      <c r="A57" s="116">
        <f>A55+10</f>
        <v>530</v>
      </c>
      <c r="B57" s="113">
        <f t="shared" si="0"/>
        <v>79.01606000000001</v>
      </c>
      <c r="C57" s="50">
        <f>A57/B57</f>
        <v>6.7074971847495295</v>
      </c>
      <c r="D57" s="51">
        <f t="shared" ref="D57:D84" si="4">(12*$E$4*A57/B57)/A57</f>
        <v>3566.464842716784</v>
      </c>
    </row>
    <row r="58" spans="1:4">
      <c r="A58" s="114">
        <f t="shared" si="3"/>
        <v>540</v>
      </c>
      <c r="B58" s="113">
        <f t="shared" si="0"/>
        <v>79.235439999999997</v>
      </c>
      <c r="C58" s="52">
        <f t="shared" ref="C58:C84" si="5">A58/B58</f>
        <v>6.8151322186132877</v>
      </c>
      <c r="D58" s="47">
        <f t="shared" si="4"/>
        <v>3556.5903338203211</v>
      </c>
    </row>
    <row r="59" spans="1:4">
      <c r="A59" s="114">
        <f t="shared" si="3"/>
        <v>550</v>
      </c>
      <c r="B59" s="113">
        <f t="shared" si="0"/>
        <v>79.453500000000005</v>
      </c>
      <c r="C59" s="52">
        <f t="shared" si="5"/>
        <v>6.9222878790739228</v>
      </c>
      <c r="D59" s="47">
        <f t="shared" si="4"/>
        <v>3546.8292775019349</v>
      </c>
    </row>
    <row r="60" spans="1:4">
      <c r="A60" s="114">
        <f t="shared" si="3"/>
        <v>560</v>
      </c>
      <c r="B60" s="113">
        <f t="shared" si="0"/>
        <v>79.670240000000007</v>
      </c>
      <c r="C60" s="52">
        <f t="shared" si="5"/>
        <v>7.0289734284721614</v>
      </c>
      <c r="D60" s="47">
        <f t="shared" si="4"/>
        <v>3537.1802570194341</v>
      </c>
    </row>
    <row r="61" spans="1:4">
      <c r="A61" s="114">
        <f t="shared" si="3"/>
        <v>570</v>
      </c>
      <c r="B61" s="113">
        <f t="shared" si="0"/>
        <v>79.885660000000001</v>
      </c>
      <c r="C61" s="52">
        <f t="shared" si="5"/>
        <v>7.1351979817153666</v>
      </c>
      <c r="D61" s="47">
        <f t="shared" si="4"/>
        <v>3527.6418821600773</v>
      </c>
    </row>
    <row r="62" spans="1:4">
      <c r="A62" s="114">
        <f t="shared" si="3"/>
        <v>580</v>
      </c>
      <c r="B62" s="113">
        <f t="shared" si="0"/>
        <v>80.099759999999989</v>
      </c>
      <c r="C62" s="52">
        <f t="shared" si="5"/>
        <v>7.2409705097743124</v>
      </c>
      <c r="D62" s="47">
        <f t="shared" si="4"/>
        <v>3518.2127886525509</v>
      </c>
    </row>
    <row r="63" spans="1:4">
      <c r="A63" s="114">
        <f t="shared" si="3"/>
        <v>590</v>
      </c>
      <c r="B63" s="113">
        <f t="shared" si="0"/>
        <v>80.312539999999998</v>
      </c>
      <c r="C63" s="52">
        <f t="shared" si="5"/>
        <v>7.3462998430880164</v>
      </c>
      <c r="D63" s="47">
        <f t="shared" si="4"/>
        <v>3508.8916375948265</v>
      </c>
    </row>
    <row r="64" spans="1:4">
      <c r="A64" s="114">
        <f t="shared" si="3"/>
        <v>600</v>
      </c>
      <c r="B64" s="113">
        <f t="shared" si="0"/>
        <v>80.524000000000001</v>
      </c>
      <c r="C64" s="52">
        <f t="shared" si="5"/>
        <v>7.451194674879539</v>
      </c>
      <c r="D64" s="47">
        <f t="shared" si="4"/>
        <v>3499.6771148974217</v>
      </c>
    </row>
    <row r="65" spans="1:4">
      <c r="A65" s="114">
        <f t="shared" si="3"/>
        <v>610</v>
      </c>
      <c r="B65" s="113">
        <f t="shared" si="0"/>
        <v>80.734139999999996</v>
      </c>
      <c r="C65" s="52">
        <f t="shared" si="5"/>
        <v>7.5556635643855259</v>
      </c>
      <c r="D65" s="47">
        <f t="shared" si="4"/>
        <v>3490.5679307415676</v>
      </c>
    </row>
    <row r="66" spans="1:4">
      <c r="A66" s="114">
        <f t="shared" si="3"/>
        <v>620</v>
      </c>
      <c r="B66" s="113">
        <f t="shared" si="0"/>
        <v>80.942959999999999</v>
      </c>
      <c r="C66" s="52">
        <f t="shared" si="5"/>
        <v>7.6597149400021944</v>
      </c>
      <c r="D66" s="47">
        <f t="shared" si="4"/>
        <v>3481.5628190518355</v>
      </c>
    </row>
    <row r="67" spans="1:4">
      <c r="A67" s="114">
        <f t="shared" si="3"/>
        <v>630</v>
      </c>
      <c r="B67" s="113">
        <f t="shared" si="0"/>
        <v>81.150459999999995</v>
      </c>
      <c r="C67" s="52">
        <f t="shared" si="5"/>
        <v>7.7633571023503753</v>
      </c>
      <c r="D67" s="47">
        <f t="shared" si="4"/>
        <v>3472.6605369827848</v>
      </c>
    </row>
    <row r="68" spans="1:4">
      <c r="A68" s="114">
        <f t="shared" si="3"/>
        <v>640</v>
      </c>
      <c r="B68" s="113">
        <f t="shared" si="0"/>
        <v>81.356639999999999</v>
      </c>
      <c r="C68" s="52">
        <f t="shared" si="5"/>
        <v>7.8665982272620898</v>
      </c>
      <c r="D68" s="47">
        <f t="shared" si="4"/>
        <v>3463.8598644191798</v>
      </c>
    </row>
    <row r="69" spans="1:4">
      <c r="A69" s="114">
        <f t="shared" si="3"/>
        <v>650</v>
      </c>
      <c r="B69" s="113">
        <f t="shared" ref="B69:B84" si="6">IF(A69&lt;11,7.85,IF(A69&lt;21,18.5,(IF(A69&lt;39,27,IF(A69&lt;268,38+0.185*A69-0.000206*A69*A69,IF(A69&lt;897,65.5+0.029*A69-0.0000066*A69*A69,86))))))</f>
        <v>81.561499999999995</v>
      </c>
      <c r="C69" s="52">
        <f t="shared" si="5"/>
        <v>7.969446368691111</v>
      </c>
      <c r="D69" s="47">
        <f t="shared" si="4"/>
        <v>3455.1596034893914</v>
      </c>
    </row>
    <row r="70" spans="1:4">
      <c r="A70" s="114">
        <f t="shared" ref="A70:A84" si="7">A69+10</f>
        <v>660</v>
      </c>
      <c r="B70" s="113">
        <f t="shared" si="6"/>
        <v>81.765039999999999</v>
      </c>
      <c r="C70" s="52">
        <f t="shared" si="5"/>
        <v>8.0719094615498257</v>
      </c>
      <c r="D70" s="47">
        <f t="shared" si="4"/>
        <v>3446.5585780915658</v>
      </c>
    </row>
    <row r="71" spans="1:4">
      <c r="A71" s="114">
        <f t="shared" si="7"/>
        <v>670</v>
      </c>
      <c r="B71" s="113">
        <f t="shared" si="6"/>
        <v>81.96726000000001</v>
      </c>
      <c r="C71" s="52">
        <f t="shared" si="5"/>
        <v>8.1739953244746726</v>
      </c>
      <c r="D71" s="47">
        <f t="shared" si="4"/>
        <v>3438.0556334321768</v>
      </c>
    </row>
    <row r="72" spans="1:4">
      <c r="A72" s="114">
        <f t="shared" si="7"/>
        <v>680</v>
      </c>
      <c r="B72" s="113">
        <f t="shared" si="6"/>
        <v>82.16816</v>
      </c>
      <c r="C72" s="52">
        <f t="shared" si="5"/>
        <v>8.2757116625223208</v>
      </c>
      <c r="D72" s="47">
        <f t="shared" si="4"/>
        <v>3429.6496355766026</v>
      </c>
    </row>
    <row r="73" spans="1:4">
      <c r="A73" s="114">
        <f t="shared" si="7"/>
        <v>690</v>
      </c>
      <c r="B73" s="113">
        <f t="shared" si="6"/>
        <v>82.367740000000012</v>
      </c>
      <c r="C73" s="52">
        <f t="shared" si="5"/>
        <v>8.3770660697986852</v>
      </c>
      <c r="D73" s="47">
        <f t="shared" si="4"/>
        <v>3421.3394710113444</v>
      </c>
    </row>
    <row r="74" spans="1:4">
      <c r="A74" s="114">
        <f t="shared" si="7"/>
        <v>700</v>
      </c>
      <c r="B74" s="113">
        <f t="shared" si="6"/>
        <v>82.566000000000003</v>
      </c>
      <c r="C74" s="52">
        <f t="shared" si="5"/>
        <v>8.4780660320228662</v>
      </c>
      <c r="D74" s="47">
        <f t="shared" si="4"/>
        <v>3413.124046217571</v>
      </c>
    </row>
    <row r="75" spans="1:4">
      <c r="A75" s="114">
        <f t="shared" si="7"/>
        <v>710</v>
      </c>
      <c r="B75" s="113">
        <f t="shared" si="6"/>
        <v>82.76294</v>
      </c>
      <c r="C75" s="52">
        <f t="shared" si="5"/>
        <v>8.5787189290278949</v>
      </c>
      <c r="D75" s="47">
        <f t="shared" si="4"/>
        <v>3405.0022872556242</v>
      </c>
    </row>
    <row r="76" spans="1:4">
      <c r="A76" s="114">
        <f t="shared" si="7"/>
        <v>720</v>
      </c>
      <c r="B76" s="113">
        <f t="shared" si="6"/>
        <v>82.958559999999991</v>
      </c>
      <c r="C76" s="52">
        <f t="shared" si="5"/>
        <v>8.6790320372002601</v>
      </c>
      <c r="D76" s="47">
        <f t="shared" si="4"/>
        <v>3396.9731393601824</v>
      </c>
    </row>
    <row r="77" spans="1:4">
      <c r="A77" s="114">
        <f t="shared" si="7"/>
        <v>730</v>
      </c>
      <c r="B77" s="113">
        <f t="shared" si="6"/>
        <v>83.152860000000004</v>
      </c>
      <c r="C77" s="52">
        <f t="shared" si="5"/>
        <v>8.7790125318599976</v>
      </c>
      <c r="D77" s="47">
        <f t="shared" si="4"/>
        <v>3389.0355665457569</v>
      </c>
    </row>
    <row r="78" spans="1:4">
      <c r="A78" s="114">
        <f t="shared" si="7"/>
        <v>740</v>
      </c>
      <c r="B78" s="113">
        <f t="shared" si="6"/>
        <v>83.34584000000001</v>
      </c>
      <c r="C78" s="52">
        <f t="shared" si="5"/>
        <v>8.8786674895831617</v>
      </c>
      <c r="D78" s="47">
        <f t="shared" si="4"/>
        <v>3381.188551222232</v>
      </c>
    </row>
    <row r="79" spans="1:4">
      <c r="A79" s="114">
        <f t="shared" si="7"/>
        <v>750</v>
      </c>
      <c r="B79" s="113">
        <f t="shared" si="6"/>
        <v>83.537499999999994</v>
      </c>
      <c r="C79" s="52">
        <f t="shared" si="5"/>
        <v>8.9780038904683526</v>
      </c>
      <c r="D79" s="47">
        <f t="shared" si="4"/>
        <v>3373.4310938201411</v>
      </c>
    </row>
    <row r="80" spans="1:4">
      <c r="A80" s="114">
        <f t="shared" si="7"/>
        <v>760</v>
      </c>
      <c r="B80" s="113">
        <f t="shared" si="6"/>
        <v>83.72784</v>
      </c>
      <c r="C80" s="52">
        <f t="shared" si="5"/>
        <v>9.0770286203489778</v>
      </c>
      <c r="D80" s="47">
        <f t="shared" si="4"/>
        <v>3365.7622124254012</v>
      </c>
    </row>
    <row r="81" spans="1:6">
      <c r="A81" s="114">
        <f t="shared" si="7"/>
        <v>770</v>
      </c>
      <c r="B81" s="113">
        <f t="shared" si="6"/>
        <v>83.91686</v>
      </c>
      <c r="C81" s="52">
        <f t="shared" si="5"/>
        <v>9.175748472952872</v>
      </c>
      <c r="D81" s="47">
        <f t="shared" si="4"/>
        <v>3358.1809424232511</v>
      </c>
    </row>
    <row r="82" spans="1:6">
      <c r="A82" s="114">
        <f t="shared" si="7"/>
        <v>780</v>
      </c>
      <c r="B82" s="113">
        <f t="shared" si="6"/>
        <v>84.104560000000006</v>
      </c>
      <c r="C82" s="52">
        <f t="shared" si="5"/>
        <v>9.2741701520107824</v>
      </c>
      <c r="D82" s="47">
        <f t="shared" si="4"/>
        <v>3350.6863361510955</v>
      </c>
    </row>
    <row r="83" spans="1:6">
      <c r="A83" s="114">
        <f t="shared" si="7"/>
        <v>790</v>
      </c>
      <c r="B83" s="113">
        <f t="shared" si="6"/>
        <v>84.290939999999992</v>
      </c>
      <c r="C83" s="52">
        <f t="shared" si="5"/>
        <v>9.3723002733152594</v>
      </c>
      <c r="D83" s="47">
        <f t="shared" si="4"/>
        <v>3343.2774625600332</v>
      </c>
    </row>
    <row r="84" spans="1:6" ht="15.75" thickBot="1">
      <c r="A84" s="115">
        <f t="shared" si="7"/>
        <v>800</v>
      </c>
      <c r="B84" s="120">
        <f t="shared" si="6"/>
        <v>84.475999999999999</v>
      </c>
      <c r="C84" s="53">
        <f t="shared" si="5"/>
        <v>9.47014536673138</v>
      </c>
      <c r="D84" s="49">
        <f t="shared" si="4"/>
        <v>3335.9534068847961</v>
      </c>
    </row>
    <row r="86" spans="1:6" ht="15.75" thickBot="1">
      <c r="B86" s="136"/>
      <c r="C86" s="136"/>
      <c r="D86" s="136"/>
      <c r="E86" s="136"/>
    </row>
    <row r="87" spans="1:6" ht="15.75" thickBot="1">
      <c r="A87" s="62" t="s">
        <v>64</v>
      </c>
      <c r="B87" s="61" t="s">
        <v>65</v>
      </c>
      <c r="C87" s="61"/>
      <c r="D87" s="55"/>
      <c r="E87" s="56"/>
      <c r="F87" s="56"/>
    </row>
    <row r="88" spans="1:6" ht="15.75" thickBot="1">
      <c r="A88" s="45" t="s">
        <v>45</v>
      </c>
      <c r="B88" s="54">
        <v>7.85</v>
      </c>
      <c r="C88" s="54"/>
      <c r="D88" s="55"/>
      <c r="E88" s="56"/>
      <c r="F88" s="56"/>
    </row>
    <row r="89" spans="1:6" ht="15.75" thickBot="1">
      <c r="A89" s="45" t="s">
        <v>46</v>
      </c>
      <c r="B89" s="54">
        <v>18.5</v>
      </c>
      <c r="C89" s="54"/>
      <c r="D89" s="55"/>
      <c r="E89" s="56"/>
      <c r="F89" s="56"/>
    </row>
    <row r="90" spans="1:6" ht="15.75" thickBot="1">
      <c r="A90" s="45" t="s">
        <v>47</v>
      </c>
      <c r="B90" s="54">
        <v>27</v>
      </c>
      <c r="C90" s="54"/>
      <c r="D90" s="55"/>
      <c r="E90" s="56"/>
      <c r="F90" s="56"/>
    </row>
    <row r="91" spans="1:6" ht="15.75" thickBot="1">
      <c r="A91" s="45" t="s">
        <v>48</v>
      </c>
      <c r="B91" s="54" t="s">
        <v>49</v>
      </c>
      <c r="C91" s="54"/>
      <c r="D91" s="55"/>
      <c r="E91" s="56"/>
      <c r="F91" s="56"/>
    </row>
    <row r="92" spans="1:6" ht="15.75" thickBot="1">
      <c r="A92" s="45" t="s">
        <v>50</v>
      </c>
      <c r="B92" s="57" t="s">
        <v>51</v>
      </c>
      <c r="C92" s="57"/>
      <c r="D92" s="58"/>
      <c r="E92" s="56"/>
      <c r="F92" s="56"/>
    </row>
    <row r="93" spans="1:6" ht="14.25" customHeight="1" thickBot="1">
      <c r="A93" s="45" t="s">
        <v>52</v>
      </c>
      <c r="B93" s="57">
        <v>86</v>
      </c>
      <c r="C93" s="57"/>
      <c r="D93" s="59"/>
    </row>
  </sheetData>
  <mergeCells count="1">
    <mergeCell ref="B86:E8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54C58-D4E3-4188-881C-0837DC9AE0C5}">
  <dimension ref="A1:K22"/>
  <sheetViews>
    <sheetView workbookViewId="0">
      <selection activeCell="C13" sqref="C13"/>
    </sheetView>
  </sheetViews>
  <sheetFormatPr defaultRowHeight="15"/>
  <cols>
    <col min="1" max="1" width="11.42578125" customWidth="1"/>
    <col min="2" max="2" width="12.42578125" customWidth="1"/>
    <col min="3" max="3" width="11.28515625" customWidth="1"/>
    <col min="4" max="4" width="10.7109375" customWidth="1"/>
    <col min="5" max="5" width="11.140625" customWidth="1"/>
    <col min="6" max="6" width="11.7109375" customWidth="1"/>
    <col min="7" max="7" width="10" customWidth="1"/>
    <col min="8" max="8" width="9.85546875" customWidth="1"/>
    <col min="9" max="9" width="10.85546875" customWidth="1"/>
    <col min="10" max="10" width="10.5703125" customWidth="1"/>
    <col min="11" max="11" width="10.7109375" customWidth="1"/>
  </cols>
  <sheetData>
    <row r="1" spans="1:11" ht="15.75">
      <c r="A1" s="2" t="s">
        <v>69</v>
      </c>
      <c r="B1" s="3"/>
    </row>
    <row r="3" spans="1:11" ht="15.75" thickBot="1">
      <c r="A3" s="4"/>
      <c r="B3" s="5"/>
      <c r="C3" s="6"/>
      <c r="D3" s="6"/>
      <c r="E3" s="7"/>
      <c r="F3" s="7"/>
      <c r="G3" s="8"/>
      <c r="H3" s="8"/>
      <c r="I3" s="8"/>
      <c r="J3" s="8"/>
      <c r="K3" s="9"/>
    </row>
    <row r="4" spans="1:11" ht="15" customHeight="1">
      <c r="A4" s="139" t="s">
        <v>1</v>
      </c>
      <c r="B4" s="137" t="s">
        <v>14</v>
      </c>
      <c r="C4" s="137" t="s">
        <v>3</v>
      </c>
      <c r="D4" s="137" t="s">
        <v>4</v>
      </c>
      <c r="E4" s="137" t="s">
        <v>53</v>
      </c>
      <c r="F4" s="137" t="s">
        <v>54</v>
      </c>
      <c r="G4" s="137" t="s">
        <v>7</v>
      </c>
      <c r="H4" s="137" t="s">
        <v>8</v>
      </c>
      <c r="I4" s="137" t="s">
        <v>9</v>
      </c>
      <c r="J4" s="137" t="s">
        <v>44</v>
      </c>
      <c r="K4" s="137" t="s">
        <v>11</v>
      </c>
    </row>
    <row r="5" spans="1:11" ht="30" customHeight="1" thickBot="1">
      <c r="A5" s="140"/>
      <c r="B5" s="138"/>
      <c r="C5" s="138"/>
      <c r="D5" s="138"/>
      <c r="E5" s="138"/>
      <c r="F5" s="138"/>
      <c r="G5" s="138"/>
      <c r="H5" s="138"/>
      <c r="I5" s="138"/>
      <c r="J5" s="138"/>
      <c r="K5" s="138"/>
    </row>
    <row r="6" spans="1:11" ht="39" customHeight="1">
      <c r="A6" s="82" t="s">
        <v>24</v>
      </c>
      <c r="B6" s="83" t="s">
        <v>25</v>
      </c>
      <c r="C6" s="84">
        <v>40520</v>
      </c>
      <c r="D6" s="84">
        <v>22750</v>
      </c>
      <c r="E6" s="85">
        <v>169</v>
      </c>
      <c r="F6" s="85">
        <v>305</v>
      </c>
      <c r="G6" s="86">
        <f>12*C6/E6</f>
        <v>2877.1597633136093</v>
      </c>
      <c r="H6" s="86">
        <f t="shared" ref="H6" si="0">12*D6/F6</f>
        <v>895.08196721311481</v>
      </c>
      <c r="I6" s="86">
        <f t="shared" ref="I6" si="1">SUM(G6:H6)</f>
        <v>3772.241730526724</v>
      </c>
      <c r="J6" s="86">
        <v>40</v>
      </c>
      <c r="K6" s="86">
        <f>1.358*I6+J6</f>
        <v>5162.704270055292</v>
      </c>
    </row>
    <row r="7" spans="1:11">
      <c r="A7" s="87"/>
      <c r="B7" s="64"/>
      <c r="C7" s="65"/>
      <c r="D7" s="65"/>
      <c r="E7" s="66"/>
      <c r="F7" s="66"/>
      <c r="G7" s="67"/>
      <c r="H7" s="67"/>
      <c r="I7" s="67"/>
      <c r="J7" s="67"/>
      <c r="K7" s="63"/>
    </row>
    <row r="8" spans="1:11">
      <c r="A8" s="87"/>
      <c r="B8" s="64"/>
      <c r="C8" s="65"/>
      <c r="D8" s="65"/>
      <c r="E8" s="66"/>
      <c r="F8" s="66"/>
      <c r="G8" s="67"/>
      <c r="H8" s="67"/>
      <c r="I8" s="67"/>
      <c r="J8" s="67"/>
      <c r="K8" s="63"/>
    </row>
    <row r="9" spans="1:11" ht="15.75" thickBot="1">
      <c r="A9" s="87"/>
      <c r="B9" s="10"/>
      <c r="C9" s="11"/>
      <c r="D9" s="11"/>
      <c r="E9" s="12"/>
      <c r="F9" s="12"/>
      <c r="G9" s="13"/>
      <c r="H9" s="13"/>
      <c r="I9" s="13"/>
      <c r="J9" s="13"/>
      <c r="K9" s="14"/>
    </row>
    <row r="10" spans="1:11" ht="15" customHeight="1">
      <c r="A10" s="139" t="s">
        <v>1</v>
      </c>
      <c r="B10" s="137" t="s">
        <v>14</v>
      </c>
      <c r="C10" s="137" t="s">
        <v>3</v>
      </c>
      <c r="D10" s="137" t="s">
        <v>4</v>
      </c>
      <c r="E10" s="137" t="s">
        <v>5</v>
      </c>
      <c r="F10" s="137" t="s">
        <v>6</v>
      </c>
      <c r="G10" s="137" t="s">
        <v>7</v>
      </c>
      <c r="H10" s="137" t="s">
        <v>8</v>
      </c>
      <c r="I10" s="137" t="s">
        <v>9</v>
      </c>
      <c r="J10" s="137" t="s">
        <v>44</v>
      </c>
      <c r="K10" s="137" t="s">
        <v>11</v>
      </c>
    </row>
    <row r="11" spans="1:11" ht="30" customHeight="1" thickBot="1">
      <c r="A11" s="140"/>
      <c r="B11" s="138"/>
      <c r="C11" s="138"/>
      <c r="D11" s="138"/>
      <c r="E11" s="138" t="s">
        <v>20</v>
      </c>
      <c r="F11" s="138" t="s">
        <v>21</v>
      </c>
      <c r="G11" s="138"/>
      <c r="H11" s="138"/>
      <c r="I11" s="138" t="s">
        <v>22</v>
      </c>
      <c r="J11" s="138" t="s">
        <v>23</v>
      </c>
      <c r="K11" s="138" t="s">
        <v>22</v>
      </c>
    </row>
    <row r="12" spans="1:11" ht="38.25" customHeight="1">
      <c r="A12" s="88" t="s">
        <v>26</v>
      </c>
      <c r="B12" s="88" t="s">
        <v>26</v>
      </c>
      <c r="C12" s="84">
        <v>41280</v>
      </c>
      <c r="D12" s="84">
        <v>24868</v>
      </c>
      <c r="E12" s="89">
        <v>171</v>
      </c>
      <c r="F12" s="89">
        <v>650</v>
      </c>
      <c r="G12" s="86">
        <f t="shared" ref="G12:H12" si="2">12*C12/E12</f>
        <v>2896.8421052631579</v>
      </c>
      <c r="H12" s="86">
        <f t="shared" si="2"/>
        <v>459.10153846153844</v>
      </c>
      <c r="I12" s="86">
        <f t="shared" ref="I12" si="3">SUM(G12:H12)</f>
        <v>3355.9436437246964</v>
      </c>
      <c r="J12" s="86">
        <v>48</v>
      </c>
      <c r="K12" s="86">
        <f>1.358*I12+J12</f>
        <v>4605.3714681781375</v>
      </c>
    </row>
    <row r="15" spans="1:11" ht="15.75" thickBot="1">
      <c r="A15" s="1"/>
    </row>
    <row r="16" spans="1:11" ht="45" customHeight="1" thickBot="1">
      <c r="A16" s="95" t="s">
        <v>1</v>
      </c>
      <c r="B16" s="70" t="s">
        <v>2</v>
      </c>
      <c r="C16" s="70" t="s">
        <v>3</v>
      </c>
      <c r="D16" s="70" t="s">
        <v>4</v>
      </c>
      <c r="E16" s="70" t="s">
        <v>5</v>
      </c>
      <c r="F16" s="70" t="s">
        <v>6</v>
      </c>
      <c r="G16" s="96" t="s">
        <v>7</v>
      </c>
      <c r="H16" s="70" t="s">
        <v>8</v>
      </c>
      <c r="I16" s="70" t="s">
        <v>9</v>
      </c>
      <c r="J16" s="70" t="s">
        <v>10</v>
      </c>
      <c r="K16" s="97" t="s">
        <v>11</v>
      </c>
    </row>
    <row r="17" spans="1:11" ht="39" customHeight="1">
      <c r="A17" s="90" t="s">
        <v>12</v>
      </c>
      <c r="B17" s="91" t="s">
        <v>12</v>
      </c>
      <c r="C17" s="84">
        <v>43328</v>
      </c>
      <c r="D17" s="84">
        <v>26127</v>
      </c>
      <c r="E17" s="92">
        <v>55</v>
      </c>
      <c r="F17" s="92">
        <v>250</v>
      </c>
      <c r="G17" s="93">
        <f>12*C17/E17</f>
        <v>9453.3818181818187</v>
      </c>
      <c r="H17" s="93">
        <f>12*D17/F17</f>
        <v>1254.096</v>
      </c>
      <c r="I17" s="93">
        <f>G17+H17</f>
        <v>10707.477818181818</v>
      </c>
      <c r="J17" s="93">
        <v>40</v>
      </c>
      <c r="K17" s="94">
        <f>I17*1.358+J17</f>
        <v>14580.754877090911</v>
      </c>
    </row>
    <row r="18" spans="1:11" ht="15.75" thickBot="1"/>
    <row r="19" spans="1:11" ht="15.75" thickBot="1">
      <c r="A19" t="s">
        <v>57</v>
      </c>
      <c r="F19" s="45"/>
      <c r="G19" s="62" t="s">
        <v>20</v>
      </c>
      <c r="H19" s="99" t="s">
        <v>21</v>
      </c>
    </row>
    <row r="20" spans="1:11">
      <c r="A20" t="s">
        <v>58</v>
      </c>
      <c r="F20" s="98" t="s">
        <v>59</v>
      </c>
      <c r="G20" s="16">
        <v>1</v>
      </c>
      <c r="H20" s="100">
        <v>1</v>
      </c>
    </row>
    <row r="21" spans="1:11">
      <c r="A21" t="s">
        <v>60</v>
      </c>
      <c r="F21" s="36" t="s">
        <v>61</v>
      </c>
      <c r="G21" s="21">
        <v>0.3</v>
      </c>
      <c r="H21" s="68">
        <v>0.3</v>
      </c>
    </row>
    <row r="22" spans="1:11" ht="15.75" thickBot="1">
      <c r="F22" s="38" t="s">
        <v>62</v>
      </c>
      <c r="G22" s="26">
        <v>0.3</v>
      </c>
      <c r="H22" s="69">
        <v>0.3</v>
      </c>
    </row>
  </sheetData>
  <mergeCells count="22">
    <mergeCell ref="F10:F11"/>
    <mergeCell ref="G10:G11"/>
    <mergeCell ref="H10:H11"/>
    <mergeCell ref="I10:I11"/>
    <mergeCell ref="J10:J11"/>
    <mergeCell ref="K10:K11"/>
    <mergeCell ref="G4:G5"/>
    <mergeCell ref="H4:H5"/>
    <mergeCell ref="I4:I5"/>
    <mergeCell ref="J4:J5"/>
    <mergeCell ref="K4:K5"/>
    <mergeCell ref="A10:A11"/>
    <mergeCell ref="B10:B11"/>
    <mergeCell ref="C10:C11"/>
    <mergeCell ref="D10:D11"/>
    <mergeCell ref="E10:E11"/>
    <mergeCell ref="F4:F5"/>
    <mergeCell ref="A4:A5"/>
    <mergeCell ref="B4:B5"/>
    <mergeCell ref="C4:C5"/>
    <mergeCell ref="D4:D5"/>
    <mergeCell ref="E4:E5"/>
  </mergeCells>
  <pageMargins left="0.7" right="0.7" top="0.78740157499999996" bottom="0.78740157499999996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BA73-95B3-4309-9444-CBA5C108ADA9}">
  <dimension ref="A1:K6"/>
  <sheetViews>
    <sheetView workbookViewId="0">
      <selection activeCell="E13" sqref="E13"/>
    </sheetView>
  </sheetViews>
  <sheetFormatPr defaultRowHeight="15"/>
  <cols>
    <col min="1" max="1" width="14.5703125" customWidth="1"/>
    <col min="2" max="2" width="14" customWidth="1"/>
    <col min="5" max="5" width="10.140625" customWidth="1"/>
    <col min="6" max="6" width="11.28515625" customWidth="1"/>
    <col min="7" max="7" width="10" customWidth="1"/>
    <col min="8" max="8" width="9.85546875" customWidth="1"/>
    <col min="9" max="9" width="11" customWidth="1"/>
    <col min="11" max="11" width="9.85546875" customWidth="1"/>
  </cols>
  <sheetData>
    <row r="1" spans="1:11" ht="15.75">
      <c r="A1" s="2" t="s">
        <v>55</v>
      </c>
    </row>
    <row r="4" spans="1:11" ht="15.75" thickBot="1"/>
    <row r="5" spans="1:11" ht="36" customHeight="1" thickBot="1">
      <c r="A5" s="107" t="s">
        <v>1</v>
      </c>
      <c r="B5" s="70" t="s">
        <v>14</v>
      </c>
      <c r="C5" s="70" t="s">
        <v>3</v>
      </c>
      <c r="D5" s="70" t="s">
        <v>4</v>
      </c>
      <c r="E5" s="70" t="s">
        <v>5</v>
      </c>
      <c r="F5" s="70" t="s">
        <v>6</v>
      </c>
      <c r="G5" s="70" t="s">
        <v>7</v>
      </c>
      <c r="H5" s="70" t="s">
        <v>8</v>
      </c>
      <c r="I5" s="70" t="s">
        <v>15</v>
      </c>
      <c r="J5" s="70" t="s">
        <v>10</v>
      </c>
      <c r="K5" s="70" t="s">
        <v>11</v>
      </c>
    </row>
    <row r="6" spans="1:11" ht="38.25" customHeight="1">
      <c r="A6" s="101" t="s">
        <v>17</v>
      </c>
      <c r="B6" s="102" t="s">
        <v>18</v>
      </c>
      <c r="C6" s="103">
        <v>34430</v>
      </c>
      <c r="D6" s="103">
        <v>22850</v>
      </c>
      <c r="E6" s="104">
        <v>86</v>
      </c>
      <c r="F6" s="104">
        <v>500</v>
      </c>
      <c r="G6" s="105">
        <f>12*C6/E6</f>
        <v>4804.1860465116279</v>
      </c>
      <c r="H6" s="105">
        <f t="shared" ref="H6" si="0">12*D6/F6</f>
        <v>548.4</v>
      </c>
      <c r="I6" s="105">
        <f t="shared" ref="I6" si="1">SUM(G6:H6)</f>
        <v>5352.5860465116275</v>
      </c>
      <c r="J6" s="105">
        <v>24</v>
      </c>
      <c r="K6" s="106">
        <f>1.358*I6+J6</f>
        <v>7292.8118511627908</v>
      </c>
    </row>
  </sheetData>
  <pageMargins left="0.7" right="0.7" top="0.78740157499999996" bottom="0.78740157499999996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734F3-AC8C-4CFA-A558-59B9262C297F}">
  <dimension ref="A1:K6"/>
  <sheetViews>
    <sheetView workbookViewId="0">
      <selection activeCell="D6" sqref="D6"/>
    </sheetView>
  </sheetViews>
  <sheetFormatPr defaultRowHeight="15"/>
  <cols>
    <col min="1" max="1" width="14.85546875" customWidth="1"/>
    <col min="2" max="2" width="16" customWidth="1"/>
    <col min="5" max="6" width="9.85546875" customWidth="1"/>
    <col min="7" max="7" width="10.28515625" customWidth="1"/>
    <col min="8" max="8" width="9.85546875" customWidth="1"/>
    <col min="9" max="9" width="9.7109375" customWidth="1"/>
    <col min="10" max="11" width="9.85546875" customWidth="1"/>
  </cols>
  <sheetData>
    <row r="1" spans="1:11" ht="15.75">
      <c r="A1" s="2" t="s">
        <v>56</v>
      </c>
    </row>
    <row r="4" spans="1:11" ht="15.75" thickBot="1"/>
    <row r="5" spans="1:11" ht="37.5" customHeight="1" thickBot="1">
      <c r="A5" s="109" t="s">
        <v>1</v>
      </c>
      <c r="B5" s="110" t="s">
        <v>14</v>
      </c>
      <c r="C5" s="110" t="s">
        <v>3</v>
      </c>
      <c r="D5" s="110" t="s">
        <v>4</v>
      </c>
      <c r="E5" s="110" t="s">
        <v>5</v>
      </c>
      <c r="F5" s="110" t="s">
        <v>6</v>
      </c>
      <c r="G5" s="110" t="s">
        <v>7</v>
      </c>
      <c r="H5" s="110" t="s">
        <v>8</v>
      </c>
      <c r="I5" s="110" t="s">
        <v>15</v>
      </c>
      <c r="J5" s="110" t="s">
        <v>10</v>
      </c>
      <c r="K5" s="111" t="s">
        <v>11</v>
      </c>
    </row>
    <row r="6" spans="1:11" ht="38.25" customHeight="1">
      <c r="A6" s="101" t="s">
        <v>13</v>
      </c>
      <c r="B6" s="102" t="s">
        <v>16</v>
      </c>
      <c r="C6" s="108"/>
      <c r="D6" s="103">
        <v>22850</v>
      </c>
      <c r="E6" s="104"/>
      <c r="F6" s="104">
        <v>500</v>
      </c>
      <c r="G6" s="105"/>
      <c r="H6" s="105">
        <f t="shared" ref="H6" si="0">12*D6/F6</f>
        <v>548.4</v>
      </c>
      <c r="I6" s="105">
        <f t="shared" ref="I6" si="1">SUM(G6:H6)</f>
        <v>548.4</v>
      </c>
      <c r="J6" s="105">
        <v>30</v>
      </c>
      <c r="K6" s="106">
        <f>1.358*I6+J6</f>
        <v>774.72720000000004</v>
      </c>
    </row>
  </sheetData>
  <pageMargins left="0.7" right="0.7" top="0.78740157499999996" bottom="0.78740157499999996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066FD-A14F-4B87-9E89-AE68FA117ED6}">
  <sheetPr>
    <pageSetUpPr fitToPage="1"/>
  </sheetPr>
  <dimension ref="A1:K66"/>
  <sheetViews>
    <sheetView tabSelected="1" topLeftCell="A43" workbookViewId="0">
      <selection activeCell="C69" sqref="C69"/>
    </sheetView>
  </sheetViews>
  <sheetFormatPr defaultRowHeight="15"/>
  <cols>
    <col min="1" max="1" width="12.5703125" customWidth="1"/>
    <col min="2" max="2" width="8.140625" customWidth="1"/>
    <col min="3" max="3" width="12.7109375" customWidth="1"/>
    <col min="4" max="4" width="11" customWidth="1"/>
    <col min="5" max="5" width="10.7109375" customWidth="1"/>
    <col min="6" max="6" width="8.28515625" customWidth="1"/>
    <col min="7" max="7" width="10.140625" customWidth="1"/>
    <col min="8" max="8" width="12" customWidth="1"/>
  </cols>
  <sheetData>
    <row r="1" spans="1:10" ht="15.75">
      <c r="A1" s="15" t="s">
        <v>70</v>
      </c>
    </row>
    <row r="2" spans="1:10" ht="15.75" thickBot="1">
      <c r="A2" s="3"/>
    </row>
    <row r="3" spans="1:10" ht="30.75" thickBot="1">
      <c r="A3" s="80" t="s">
        <v>66</v>
      </c>
      <c r="B3" s="80" t="s">
        <v>20</v>
      </c>
      <c r="C3" s="80" t="s">
        <v>67</v>
      </c>
      <c r="D3" s="124" t="s">
        <v>7</v>
      </c>
      <c r="E3" s="124" t="s">
        <v>42</v>
      </c>
      <c r="F3" s="80" t="s">
        <v>8</v>
      </c>
      <c r="G3" s="80" t="s">
        <v>27</v>
      </c>
      <c r="H3" s="124" t="s">
        <v>28</v>
      </c>
      <c r="I3" s="80" t="s">
        <v>29</v>
      </c>
      <c r="J3" s="80" t="s">
        <v>19</v>
      </c>
    </row>
    <row r="4" spans="1:10" ht="15.75" thickBot="1">
      <c r="A4" s="16">
        <v>10</v>
      </c>
      <c r="B4" s="17">
        <f>IF(A4&lt;80,5.3460432+0.13868*A4,IF(A4&lt;126,10.2535+0.07512*A4,IF(A4&lt;310,5.9919*LN(A4)-9.3195,22.375+0.008406*A4)))</f>
        <v>6.7328432000000005</v>
      </c>
      <c r="C4" s="18">
        <f>A4/B4</f>
        <v>1.4852566297697234</v>
      </c>
      <c r="D4" s="19">
        <f>12*$H$4/B4</f>
        <v>64376.96336073889</v>
      </c>
      <c r="E4" s="50">
        <f>A4/$G$58</f>
        <v>0.22099447513812154</v>
      </c>
      <c r="F4" s="20">
        <f>12*$I$4/45.25</f>
        <v>5695.0276243093922</v>
      </c>
      <c r="G4" s="20">
        <f>D4+F4</f>
        <v>70071.99098504828</v>
      </c>
      <c r="H4" s="125">
        <v>36120</v>
      </c>
      <c r="I4" s="125">
        <v>21475</v>
      </c>
      <c r="J4" s="125">
        <v>250</v>
      </c>
    </row>
    <row r="5" spans="1:10">
      <c r="A5" s="21">
        <f>A4+10</f>
        <v>20</v>
      </c>
      <c r="B5" s="22">
        <f t="shared" ref="B5:B53" si="0">IF(A5&lt;80,5.3460432+0.13868*A5,IF(A5&lt;126,10.2535+0.07512*A5,IF(A5&lt;310,5.9919*LN(A5)-9.3195,22.375+0.008406*A5)))</f>
        <v>8.1196432000000005</v>
      </c>
      <c r="C5" s="23">
        <f t="shared" ref="C5:C53" si="1">A5/B5</f>
        <v>2.4631624207329699</v>
      </c>
      <c r="D5" s="24">
        <f t="shared" ref="D5:D53" si="2">12*$H$4/B5</f>
        <v>53381.655982124925</v>
      </c>
      <c r="E5" s="121">
        <f t="shared" ref="E5:E53" si="3">A5/$G$58</f>
        <v>0.44198895027624308</v>
      </c>
      <c r="F5" s="25">
        <f t="shared" ref="F5:F53" si="4">12*$I$4/45.25</f>
        <v>5695.0276243093922</v>
      </c>
      <c r="G5" s="25">
        <f t="shared" ref="G5:G53" si="5">D5+F5</f>
        <v>59076.683606434315</v>
      </c>
    </row>
    <row r="6" spans="1:10">
      <c r="A6" s="21">
        <f t="shared" ref="A6:A53" si="6">A5+10</f>
        <v>30</v>
      </c>
      <c r="B6" s="22">
        <f t="shared" si="0"/>
        <v>9.5064431999999996</v>
      </c>
      <c r="C6" s="23">
        <f t="shared" si="1"/>
        <v>3.1557544045495378</v>
      </c>
      <c r="D6" s="24">
        <f t="shared" si="2"/>
        <v>45594.33963693172</v>
      </c>
      <c r="E6" s="121">
        <f t="shared" si="3"/>
        <v>0.66298342541436461</v>
      </c>
      <c r="F6" s="25">
        <f t="shared" si="4"/>
        <v>5695.0276243093922</v>
      </c>
      <c r="G6" s="25">
        <f t="shared" si="5"/>
        <v>51289.36726124111</v>
      </c>
    </row>
    <row r="7" spans="1:10">
      <c r="A7" s="21">
        <f t="shared" si="6"/>
        <v>40</v>
      </c>
      <c r="B7" s="22">
        <f t="shared" si="0"/>
        <v>10.893243200000001</v>
      </c>
      <c r="C7" s="23">
        <f t="shared" si="1"/>
        <v>3.6720010070095559</v>
      </c>
      <c r="D7" s="24">
        <f t="shared" si="2"/>
        <v>39789.80291195555</v>
      </c>
      <c r="E7" s="121">
        <f t="shared" si="3"/>
        <v>0.88397790055248615</v>
      </c>
      <c r="F7" s="25">
        <f t="shared" si="4"/>
        <v>5695.0276243093922</v>
      </c>
      <c r="G7" s="25">
        <f t="shared" si="5"/>
        <v>45484.830536264941</v>
      </c>
    </row>
    <row r="8" spans="1:10">
      <c r="A8" s="21">
        <f t="shared" si="6"/>
        <v>50</v>
      </c>
      <c r="B8" s="22">
        <f t="shared" si="0"/>
        <v>12.280043200000001</v>
      </c>
      <c r="C8" s="23">
        <f t="shared" si="1"/>
        <v>4.0716469140760019</v>
      </c>
      <c r="D8" s="24">
        <f t="shared" si="2"/>
        <v>35296.292768742045</v>
      </c>
      <c r="E8" s="121">
        <f t="shared" si="3"/>
        <v>1.1049723756906078</v>
      </c>
      <c r="F8" s="25">
        <f t="shared" si="4"/>
        <v>5695.0276243093922</v>
      </c>
      <c r="G8" s="25">
        <f t="shared" si="5"/>
        <v>40991.320393051436</v>
      </c>
    </row>
    <row r="9" spans="1:10">
      <c r="A9" s="21">
        <f t="shared" si="6"/>
        <v>60</v>
      </c>
      <c r="B9" s="22">
        <f t="shared" si="0"/>
        <v>13.666843200000001</v>
      </c>
      <c r="C9" s="23">
        <f t="shared" si="1"/>
        <v>4.3901871940698056</v>
      </c>
      <c r="D9" s="24">
        <f t="shared" si="2"/>
        <v>31714.712289960273</v>
      </c>
      <c r="E9" s="121">
        <f t="shared" si="3"/>
        <v>1.3259668508287292</v>
      </c>
      <c r="F9" s="25">
        <f t="shared" si="4"/>
        <v>5695.0276243093922</v>
      </c>
      <c r="G9" s="25">
        <f t="shared" si="5"/>
        <v>37409.739914269667</v>
      </c>
    </row>
    <row r="10" spans="1:10">
      <c r="A10" s="21">
        <f t="shared" si="6"/>
        <v>70</v>
      </c>
      <c r="B10" s="22">
        <f t="shared" si="0"/>
        <v>15.0536432</v>
      </c>
      <c r="C10" s="23">
        <f t="shared" si="1"/>
        <v>4.6500371418395252</v>
      </c>
      <c r="D10" s="24">
        <f t="shared" si="2"/>
        <v>28793.029982270338</v>
      </c>
      <c r="E10" s="121">
        <f t="shared" si="3"/>
        <v>1.5469613259668509</v>
      </c>
      <c r="F10" s="25">
        <f t="shared" si="4"/>
        <v>5695.0276243093922</v>
      </c>
      <c r="G10" s="25">
        <f t="shared" si="5"/>
        <v>34488.057606579729</v>
      </c>
    </row>
    <row r="11" spans="1:10">
      <c r="A11" s="21">
        <f t="shared" si="6"/>
        <v>80</v>
      </c>
      <c r="B11" s="22">
        <f t="shared" si="0"/>
        <v>16.263100000000001</v>
      </c>
      <c r="C11" s="23">
        <f t="shared" si="1"/>
        <v>4.9191113625323579</v>
      </c>
      <c r="D11" s="24">
        <f t="shared" si="2"/>
        <v>26651.745362200316</v>
      </c>
      <c r="E11" s="121">
        <f t="shared" si="3"/>
        <v>1.7679558011049723</v>
      </c>
      <c r="F11" s="25">
        <f t="shared" si="4"/>
        <v>5695.0276243093922</v>
      </c>
      <c r="G11" s="25">
        <f t="shared" si="5"/>
        <v>32346.772986509706</v>
      </c>
    </row>
    <row r="12" spans="1:10">
      <c r="A12" s="21">
        <f t="shared" si="6"/>
        <v>90</v>
      </c>
      <c r="B12" s="22">
        <f t="shared" si="0"/>
        <v>17.014300000000002</v>
      </c>
      <c r="C12" s="23">
        <f t="shared" si="1"/>
        <v>5.2896681027135992</v>
      </c>
      <c r="D12" s="24">
        <f t="shared" si="2"/>
        <v>25475.041582668691</v>
      </c>
      <c r="E12" s="121">
        <f t="shared" si="3"/>
        <v>1.988950276243094</v>
      </c>
      <c r="F12" s="25">
        <f t="shared" si="4"/>
        <v>5695.0276243093922</v>
      </c>
      <c r="G12" s="25">
        <f t="shared" si="5"/>
        <v>31170.069206978085</v>
      </c>
    </row>
    <row r="13" spans="1:10">
      <c r="A13" s="21">
        <f t="shared" si="6"/>
        <v>100</v>
      </c>
      <c r="B13" s="22">
        <f t="shared" si="0"/>
        <v>17.765500000000003</v>
      </c>
      <c r="C13" s="23">
        <f t="shared" si="1"/>
        <v>5.6288874503954283</v>
      </c>
      <c r="D13" s="24">
        <f t="shared" si="2"/>
        <v>24397.849764993945</v>
      </c>
      <c r="E13" s="121">
        <f t="shared" si="3"/>
        <v>2.2099447513812156</v>
      </c>
      <c r="F13" s="25">
        <f t="shared" si="4"/>
        <v>5695.0276243093922</v>
      </c>
      <c r="G13" s="25">
        <f t="shared" si="5"/>
        <v>30092.877389303336</v>
      </c>
    </row>
    <row r="14" spans="1:10">
      <c r="A14" s="21">
        <f t="shared" si="6"/>
        <v>110</v>
      </c>
      <c r="B14" s="22">
        <f t="shared" si="0"/>
        <v>18.5167</v>
      </c>
      <c r="C14" s="23">
        <f t="shared" si="1"/>
        <v>5.9405833652864715</v>
      </c>
      <c r="D14" s="24">
        <f t="shared" si="2"/>
        <v>23408.058671361527</v>
      </c>
      <c r="E14" s="121">
        <f t="shared" si="3"/>
        <v>2.430939226519337</v>
      </c>
      <c r="F14" s="25">
        <f t="shared" si="4"/>
        <v>5695.0276243093922</v>
      </c>
      <c r="G14" s="25">
        <f t="shared" si="5"/>
        <v>29103.086295670917</v>
      </c>
    </row>
    <row r="15" spans="1:10">
      <c r="A15" s="21">
        <f t="shared" si="6"/>
        <v>120</v>
      </c>
      <c r="B15" s="22">
        <f t="shared" si="0"/>
        <v>19.267900000000001</v>
      </c>
      <c r="C15" s="23">
        <f t="shared" si="1"/>
        <v>6.2279750258201458</v>
      </c>
      <c r="D15" s="24">
        <f t="shared" si="2"/>
        <v>22495.445793262366</v>
      </c>
      <c r="E15" s="121">
        <f t="shared" si="3"/>
        <v>2.6519337016574585</v>
      </c>
      <c r="F15" s="25">
        <f t="shared" si="4"/>
        <v>5695.0276243093922</v>
      </c>
      <c r="G15" s="25">
        <f t="shared" si="5"/>
        <v>28190.47341757176</v>
      </c>
    </row>
    <row r="16" spans="1:10">
      <c r="A16" s="21">
        <f t="shared" si="6"/>
        <v>130</v>
      </c>
      <c r="B16" s="22">
        <f t="shared" si="0"/>
        <v>19.846279673684805</v>
      </c>
      <c r="C16" s="23">
        <f t="shared" si="1"/>
        <v>6.5503460667428586</v>
      </c>
      <c r="D16" s="24">
        <f t="shared" si="2"/>
        <v>21839.861532069419</v>
      </c>
      <c r="E16" s="121">
        <f t="shared" si="3"/>
        <v>2.8729281767955803</v>
      </c>
      <c r="F16" s="25">
        <f t="shared" si="4"/>
        <v>5695.0276243093922</v>
      </c>
      <c r="G16" s="25">
        <f t="shared" si="5"/>
        <v>27534.889156378813</v>
      </c>
    </row>
    <row r="17" spans="1:7">
      <c r="A17" s="21">
        <f t="shared" si="6"/>
        <v>140</v>
      </c>
      <c r="B17" s="22">
        <f t="shared" si="0"/>
        <v>20.290327232032688</v>
      </c>
      <c r="C17" s="23">
        <f t="shared" si="1"/>
        <v>6.8998394357573298</v>
      </c>
      <c r="D17" s="24">
        <f t="shared" si="2"/>
        <v>21361.902893104692</v>
      </c>
      <c r="E17" s="121">
        <f t="shared" si="3"/>
        <v>3.0939226519337018</v>
      </c>
      <c r="F17" s="25">
        <f t="shared" si="4"/>
        <v>5695.0276243093922</v>
      </c>
      <c r="G17" s="25">
        <f t="shared" si="5"/>
        <v>27056.930517414083</v>
      </c>
    </row>
    <row r="18" spans="1:7">
      <c r="A18" s="21">
        <f t="shared" si="6"/>
        <v>150</v>
      </c>
      <c r="B18" s="22">
        <f t="shared" si="0"/>
        <v>20.703725618695358</v>
      </c>
      <c r="C18" s="23">
        <f t="shared" si="1"/>
        <v>7.2450728319424194</v>
      </c>
      <c r="D18" s="24">
        <f t="shared" si="2"/>
        <v>20935.362455180813</v>
      </c>
      <c r="E18" s="121">
        <f t="shared" si="3"/>
        <v>3.3149171270718232</v>
      </c>
      <c r="F18" s="25">
        <f t="shared" si="4"/>
        <v>5695.0276243093922</v>
      </c>
      <c r="G18" s="25">
        <f t="shared" si="5"/>
        <v>26630.390079490207</v>
      </c>
    </row>
    <row r="19" spans="1:7">
      <c r="A19" s="21">
        <f t="shared" si="6"/>
        <v>160</v>
      </c>
      <c r="B19" s="22">
        <f t="shared" si="0"/>
        <v>21.090433983499565</v>
      </c>
      <c r="C19" s="23">
        <f t="shared" si="1"/>
        <v>7.5863777921866626</v>
      </c>
      <c r="D19" s="24">
        <f t="shared" si="2"/>
        <v>20551.497439033668</v>
      </c>
      <c r="E19" s="121">
        <f t="shared" si="3"/>
        <v>3.5359116022099446</v>
      </c>
      <c r="F19" s="25">
        <f t="shared" si="4"/>
        <v>5695.0276243093922</v>
      </c>
      <c r="G19" s="25">
        <f t="shared" si="5"/>
        <v>26246.525063343062</v>
      </c>
    </row>
    <row r="20" spans="1:7">
      <c r="A20" s="21">
        <f t="shared" si="6"/>
        <v>170</v>
      </c>
      <c r="B20" s="22">
        <f t="shared" si="0"/>
        <v>21.45369065496147</v>
      </c>
      <c r="C20" s="23">
        <f t="shared" si="1"/>
        <v>7.9240445261424099</v>
      </c>
      <c r="D20" s="24">
        <f t="shared" si="2"/>
        <v>20203.516820065681</v>
      </c>
      <c r="E20" s="121">
        <f t="shared" si="3"/>
        <v>3.7569060773480665</v>
      </c>
      <c r="F20" s="25">
        <f t="shared" si="4"/>
        <v>5695.0276243093922</v>
      </c>
      <c r="G20" s="25">
        <f t="shared" si="5"/>
        <v>25898.544444375075</v>
      </c>
    </row>
    <row r="21" spans="1:7">
      <c r="A21" s="21">
        <f t="shared" si="6"/>
        <v>180</v>
      </c>
      <c r="B21" s="22">
        <f t="shared" si="0"/>
        <v>21.796178154849052</v>
      </c>
      <c r="C21" s="23">
        <f t="shared" si="1"/>
        <v>8.2583285345350763</v>
      </c>
      <c r="D21" s="24">
        <f t="shared" si="2"/>
        <v>19886.055111160462</v>
      </c>
      <c r="E21" s="121">
        <f t="shared" si="3"/>
        <v>3.9779005524861879</v>
      </c>
      <c r="F21" s="25">
        <f t="shared" si="4"/>
        <v>5695.0276243093922</v>
      </c>
      <c r="G21" s="25">
        <f t="shared" si="5"/>
        <v>25581.082735469856</v>
      </c>
    </row>
    <row r="22" spans="1:7">
      <c r="A22" s="21">
        <f t="shared" si="6"/>
        <v>190</v>
      </c>
      <c r="B22" s="22">
        <f t="shared" si="0"/>
        <v>22.120143537978421</v>
      </c>
      <c r="C22" s="23">
        <f t="shared" si="1"/>
        <v>8.5894560165844318</v>
      </c>
      <c r="D22" s="24">
        <f t="shared" si="2"/>
        <v>19594.809556991349</v>
      </c>
      <c r="E22" s="121">
        <f t="shared" si="3"/>
        <v>4.1988950276243093</v>
      </c>
      <c r="F22" s="25">
        <f t="shared" si="4"/>
        <v>5695.0276243093922</v>
      </c>
      <c r="G22" s="25">
        <f t="shared" si="5"/>
        <v>25289.83718130074</v>
      </c>
    </row>
    <row r="23" spans="1:7">
      <c r="A23" s="21">
        <f t="shared" si="6"/>
        <v>200</v>
      </c>
      <c r="B23" s="22">
        <f t="shared" si="0"/>
        <v>22.427487828619178</v>
      </c>
      <c r="C23" s="23">
        <f t="shared" si="1"/>
        <v>8.9176282929372412</v>
      </c>
      <c r="D23" s="24">
        <f t="shared" si="2"/>
        <v>19326.284036453591</v>
      </c>
      <c r="E23" s="121">
        <f t="shared" si="3"/>
        <v>4.4198895027624312</v>
      </c>
      <c r="F23" s="25">
        <f t="shared" si="4"/>
        <v>5695.0276243093922</v>
      </c>
      <c r="G23" s="25">
        <f t="shared" si="5"/>
        <v>25021.311660762985</v>
      </c>
    </row>
    <row r="24" spans="1:7">
      <c r="A24" s="21">
        <f t="shared" si="6"/>
        <v>210</v>
      </c>
      <c r="B24" s="22">
        <f t="shared" si="0"/>
        <v>22.719833613306001</v>
      </c>
      <c r="C24" s="23">
        <f t="shared" si="1"/>
        <v>9.2430254364632454</v>
      </c>
      <c r="D24" s="24">
        <f t="shared" si="2"/>
        <v>19077.604500860136</v>
      </c>
      <c r="E24" s="121">
        <f t="shared" si="3"/>
        <v>4.6408839779005522</v>
      </c>
      <c r="F24" s="25">
        <f t="shared" si="4"/>
        <v>5695.0276243093922</v>
      </c>
      <c r="G24" s="25">
        <f t="shared" si="5"/>
        <v>24772.632125169526</v>
      </c>
    </row>
    <row r="25" spans="1:7">
      <c r="A25" s="21">
        <f t="shared" si="6"/>
        <v>220</v>
      </c>
      <c r="B25" s="22">
        <f t="shared" si="0"/>
        <v>22.998576894988723</v>
      </c>
      <c r="C25" s="23">
        <f t="shared" si="1"/>
        <v>9.5658092674393664</v>
      </c>
      <c r="D25" s="24">
        <f t="shared" si="2"/>
        <v>18846.383494904177</v>
      </c>
      <c r="E25" s="121">
        <f t="shared" si="3"/>
        <v>4.8618784530386741</v>
      </c>
      <c r="F25" s="25">
        <f t="shared" si="4"/>
        <v>5695.0276243093922</v>
      </c>
      <c r="G25" s="25">
        <f t="shared" si="5"/>
        <v>24541.411119213568</v>
      </c>
    </row>
    <row r="26" spans="1:7">
      <c r="A26" s="21">
        <f t="shared" si="6"/>
        <v>230</v>
      </c>
      <c r="B26" s="22">
        <f t="shared" si="0"/>
        <v>23.264927411136902</v>
      </c>
      <c r="C26" s="23">
        <f t="shared" si="1"/>
        <v>9.8861258380672687</v>
      </c>
      <c r="D26" s="24">
        <f t="shared" si="2"/>
        <v>18630.619057616859</v>
      </c>
      <c r="E26" s="121">
        <f t="shared" si="3"/>
        <v>5.0828729281767959</v>
      </c>
      <c r="F26" s="25">
        <f t="shared" si="4"/>
        <v>5695.0276243093922</v>
      </c>
      <c r="G26" s="25">
        <f t="shared" si="5"/>
        <v>24325.64668192625</v>
      </c>
    </row>
    <row r="27" spans="1:7">
      <c r="A27" s="21">
        <f t="shared" si="6"/>
        <v>240</v>
      </c>
      <c r="B27" s="22">
        <f t="shared" si="0"/>
        <v>23.519940364772879</v>
      </c>
      <c r="C27" s="23">
        <f t="shared" si="1"/>
        <v>10.204107505283531</v>
      </c>
      <c r="D27" s="24">
        <f t="shared" si="2"/>
        <v>18428.618154542059</v>
      </c>
      <c r="E27" s="121">
        <f t="shared" si="3"/>
        <v>5.3038674033149169</v>
      </c>
      <c r="F27" s="25">
        <f t="shared" si="4"/>
        <v>5695.0276243093922</v>
      </c>
      <c r="G27" s="25">
        <f t="shared" si="5"/>
        <v>24123.645778851453</v>
      </c>
    </row>
    <row r="28" spans="1:7">
      <c r="A28" s="21">
        <f t="shared" si="6"/>
        <v>250</v>
      </c>
      <c r="B28" s="22">
        <f t="shared" si="0"/>
        <v>23.764541673738798</v>
      </c>
      <c r="C28" s="23">
        <f t="shared" si="1"/>
        <v>10.519874670095765</v>
      </c>
      <c r="D28" s="24">
        <f t="shared" si="2"/>
        <v>18238.937908025233</v>
      </c>
      <c r="E28" s="121">
        <f t="shared" si="3"/>
        <v>5.5248618784530388</v>
      </c>
      <c r="F28" s="25">
        <f t="shared" si="4"/>
        <v>5695.0276243093922</v>
      </c>
      <c r="G28" s="25">
        <f t="shared" si="5"/>
        <v>23933.965532334623</v>
      </c>
    </row>
    <row r="29" spans="1:7">
      <c r="A29" s="21">
        <f t="shared" si="6"/>
        <v>260</v>
      </c>
      <c r="B29" s="22">
        <f t="shared" si="0"/>
        <v>23.999548264881945</v>
      </c>
      <c r="C29" s="23">
        <f t="shared" si="1"/>
        <v>10.833537245384438</v>
      </c>
      <c r="D29" s="24">
        <f t="shared" si="2"/>
        <v>18060.339937074732</v>
      </c>
      <c r="E29" s="121">
        <f t="shared" si="3"/>
        <v>5.7458563535911606</v>
      </c>
      <c r="F29" s="25">
        <f t="shared" si="4"/>
        <v>5695.0276243093922</v>
      </c>
      <c r="G29" s="25">
        <f t="shared" si="5"/>
        <v>23755.367561384126</v>
      </c>
    </row>
    <row r="30" spans="1:7">
      <c r="A30" s="21">
        <f t="shared" si="6"/>
        <v>270</v>
      </c>
      <c r="B30" s="22">
        <f t="shared" si="0"/>
        <v>24.225684536122365</v>
      </c>
      <c r="C30" s="23">
        <f t="shared" si="1"/>
        <v>11.145195901375219</v>
      </c>
      <c r="D30" s="24">
        <f t="shared" si="2"/>
        <v>17891.754487007685</v>
      </c>
      <c r="E30" s="121">
        <f t="shared" si="3"/>
        <v>5.9668508287292816</v>
      </c>
      <c r="F30" s="25">
        <f t="shared" si="4"/>
        <v>5695.0276243093922</v>
      </c>
      <c r="G30" s="25">
        <f t="shared" si="5"/>
        <v>23586.782111317079</v>
      </c>
    </row>
    <row r="31" spans="1:7">
      <c r="A31" s="21">
        <f t="shared" si="6"/>
        <v>280</v>
      </c>
      <c r="B31" s="22">
        <f>IF(A31&lt;80,5.3460432+0.13868*A31,IF(A31&lt;126,10.2535+0.07512*A31,IF(A31&lt;310,5.9919*LN(A31)-9.3195,22.375+0.008406*A31)))</f>
        <v>24.443595823229828</v>
      </c>
      <c r="C31" s="23">
        <f t="shared" si="1"/>
        <v>11.454943128044347</v>
      </c>
      <c r="D31" s="24">
        <f t="shared" si="2"/>
        <v>17732.251962212649</v>
      </c>
      <c r="E31" s="121">
        <f t="shared" si="3"/>
        <v>6.1878453038674035</v>
      </c>
      <c r="F31" s="25">
        <f t="shared" si="4"/>
        <v>5695.0276243093922</v>
      </c>
      <c r="G31" s="25">
        <f t="shared" si="5"/>
        <v>23427.27958652204</v>
      </c>
    </row>
    <row r="32" spans="1:7">
      <c r="A32" s="21">
        <f t="shared" si="6"/>
        <v>290</v>
      </c>
      <c r="B32" s="22">
        <f t="shared" si="0"/>
        <v>24.653859502406981</v>
      </c>
      <c r="C32" s="23">
        <f t="shared" si="1"/>
        <v>11.762864145943844</v>
      </c>
      <c r="D32" s="24">
        <f t="shared" si="2"/>
        <v>17581.020122130689</v>
      </c>
      <c r="E32" s="121">
        <f t="shared" si="3"/>
        <v>6.4088397790055245</v>
      </c>
      <c r="F32" s="25">
        <f t="shared" si="4"/>
        <v>5695.0276243093922</v>
      </c>
      <c r="G32" s="25">
        <f t="shared" si="5"/>
        <v>23276.047746440083</v>
      </c>
    </row>
    <row r="33" spans="1:7">
      <c r="A33" s="21">
        <f t="shared" si="6"/>
        <v>300</v>
      </c>
      <c r="B33" s="22">
        <f t="shared" si="0"/>
        <v>24.856994209892491</v>
      </c>
      <c r="C33" s="23">
        <f t="shared" si="1"/>
        <v>12.069037690832593</v>
      </c>
      <c r="D33" s="24">
        <f t="shared" si="2"/>
        <v>17437.345655714929</v>
      </c>
      <c r="E33" s="121">
        <f t="shared" si="3"/>
        <v>6.6298342541436464</v>
      </c>
      <c r="F33" s="25">
        <f t="shared" si="4"/>
        <v>5695.0276243093922</v>
      </c>
      <c r="G33" s="25">
        <f t="shared" si="5"/>
        <v>23132.373280024323</v>
      </c>
    </row>
    <row r="34" spans="1:7">
      <c r="A34" s="21">
        <f t="shared" si="6"/>
        <v>310</v>
      </c>
      <c r="B34" s="22">
        <f t="shared" si="0"/>
        <v>24.98086</v>
      </c>
      <c r="C34" s="23">
        <f t="shared" si="1"/>
        <v>12.409500713746445</v>
      </c>
      <c r="D34" s="24">
        <f t="shared" si="2"/>
        <v>17350.883836665351</v>
      </c>
      <c r="E34" s="121">
        <f t="shared" si="3"/>
        <v>6.8508287292817682</v>
      </c>
      <c r="F34" s="25">
        <f t="shared" si="4"/>
        <v>5695.0276243093922</v>
      </c>
      <c r="G34" s="25">
        <f t="shared" si="5"/>
        <v>23045.911460974741</v>
      </c>
    </row>
    <row r="35" spans="1:7">
      <c r="A35" s="21">
        <f t="shared" si="6"/>
        <v>320</v>
      </c>
      <c r="B35" s="22">
        <f t="shared" si="0"/>
        <v>25.064920000000001</v>
      </c>
      <c r="C35" s="23">
        <f t="shared" si="1"/>
        <v>12.766847051576466</v>
      </c>
      <c r="D35" s="24">
        <f t="shared" si="2"/>
        <v>17292.694331360322</v>
      </c>
      <c r="E35" s="121">
        <f t="shared" si="3"/>
        <v>7.0718232044198892</v>
      </c>
      <c r="F35" s="25">
        <f t="shared" si="4"/>
        <v>5695.0276243093922</v>
      </c>
      <c r="G35" s="25">
        <f t="shared" si="5"/>
        <v>22987.721955669716</v>
      </c>
    </row>
    <row r="36" spans="1:7">
      <c r="A36" s="21">
        <f t="shared" si="6"/>
        <v>330</v>
      </c>
      <c r="B36" s="22">
        <f t="shared" si="0"/>
        <v>25.148980000000002</v>
      </c>
      <c r="C36" s="23">
        <f t="shared" si="1"/>
        <v>13.121804542371102</v>
      </c>
      <c r="D36" s="24">
        <f t="shared" si="2"/>
        <v>17234.893820743426</v>
      </c>
      <c r="E36" s="121">
        <f t="shared" si="3"/>
        <v>7.2928176795580111</v>
      </c>
      <c r="F36" s="25">
        <f t="shared" si="4"/>
        <v>5695.0276243093922</v>
      </c>
      <c r="G36" s="25">
        <f t="shared" si="5"/>
        <v>22929.921445052816</v>
      </c>
    </row>
    <row r="37" spans="1:7">
      <c r="A37" s="21">
        <f t="shared" si="6"/>
        <v>340</v>
      </c>
      <c r="B37" s="22">
        <f t="shared" si="0"/>
        <v>25.233039999999999</v>
      </c>
      <c r="C37" s="23">
        <f t="shared" si="1"/>
        <v>13.474397060362129</v>
      </c>
      <c r="D37" s="24">
        <f t="shared" si="2"/>
        <v>17177.478417186358</v>
      </c>
      <c r="E37" s="121">
        <f t="shared" si="3"/>
        <v>7.5138121546961329</v>
      </c>
      <c r="F37" s="25">
        <f t="shared" si="4"/>
        <v>5695.0276243093922</v>
      </c>
      <c r="G37" s="25">
        <f t="shared" si="5"/>
        <v>22872.506041495748</v>
      </c>
    </row>
    <row r="38" spans="1:7">
      <c r="A38" s="21">
        <f t="shared" si="6"/>
        <v>350</v>
      </c>
      <c r="B38" s="22">
        <f t="shared" si="0"/>
        <v>25.3171</v>
      </c>
      <c r="C38" s="23">
        <f t="shared" si="1"/>
        <v>13.824648162704259</v>
      </c>
      <c r="D38" s="24">
        <f t="shared" si="2"/>
        <v>17120.444284692956</v>
      </c>
      <c r="E38" s="121">
        <f t="shared" si="3"/>
        <v>7.7348066298342539</v>
      </c>
      <c r="F38" s="25">
        <f t="shared" si="4"/>
        <v>5695.0276243093922</v>
      </c>
      <c r="G38" s="25">
        <f t="shared" si="5"/>
        <v>22815.47190900235</v>
      </c>
    </row>
    <row r="39" spans="1:7">
      <c r="A39" s="21">
        <f t="shared" si="6"/>
        <v>360</v>
      </c>
      <c r="B39" s="22">
        <f t="shared" si="0"/>
        <v>25.401160000000001</v>
      </c>
      <c r="C39" s="23">
        <f t="shared" si="1"/>
        <v>14.172581094721657</v>
      </c>
      <c r="D39" s="24">
        <f t="shared" si="2"/>
        <v>17063.787638044876</v>
      </c>
      <c r="E39" s="121">
        <f t="shared" si="3"/>
        <v>7.9558011049723758</v>
      </c>
      <c r="F39" s="25">
        <f t="shared" si="4"/>
        <v>5695.0276243093922</v>
      </c>
      <c r="G39" s="25">
        <f t="shared" si="5"/>
        <v>22758.81526235427</v>
      </c>
    </row>
    <row r="40" spans="1:7">
      <c r="A40" s="21">
        <f t="shared" si="6"/>
        <v>370</v>
      </c>
      <c r="B40" s="22">
        <f t="shared" si="0"/>
        <v>25.485219999999998</v>
      </c>
      <c r="C40" s="23">
        <f t="shared" si="1"/>
        <v>14.518218795050622</v>
      </c>
      <c r="D40" s="24">
        <f t="shared" si="2"/>
        <v>17007.504741964167</v>
      </c>
      <c r="E40" s="121">
        <f t="shared" si="3"/>
        <v>8.1767955801104968</v>
      </c>
      <c r="F40" s="25">
        <f t="shared" si="4"/>
        <v>5695.0276243093922</v>
      </c>
      <c r="G40" s="25">
        <f t="shared" si="5"/>
        <v>22702.532366273561</v>
      </c>
    </row>
    <row r="41" spans="1:7">
      <c r="A41" s="21">
        <f t="shared" si="6"/>
        <v>380</v>
      </c>
      <c r="B41" s="22">
        <f t="shared" si="0"/>
        <v>25.569279999999999</v>
      </c>
      <c r="C41" s="23">
        <f t="shared" si="1"/>
        <v>14.861583900680818</v>
      </c>
      <c r="D41" s="24">
        <f t="shared" si="2"/>
        <v>16951.591910292351</v>
      </c>
      <c r="E41" s="121">
        <f t="shared" si="3"/>
        <v>8.3977900552486187</v>
      </c>
      <c r="F41" s="25">
        <f t="shared" si="4"/>
        <v>5695.0276243093922</v>
      </c>
      <c r="G41" s="25">
        <f t="shared" si="5"/>
        <v>22646.619534601741</v>
      </c>
    </row>
    <row r="42" spans="1:7">
      <c r="A42" s="21">
        <f t="shared" si="6"/>
        <v>390</v>
      </c>
      <c r="B42" s="22">
        <f t="shared" si="0"/>
        <v>25.65334</v>
      </c>
      <c r="C42" s="23">
        <f t="shared" si="1"/>
        <v>15.202698751897413</v>
      </c>
      <c r="D42" s="24">
        <f t="shared" si="2"/>
        <v>16896.045505185681</v>
      </c>
      <c r="E42" s="121">
        <f t="shared" si="3"/>
        <v>8.6187845303867405</v>
      </c>
      <c r="F42" s="25">
        <f t="shared" si="4"/>
        <v>5695.0276243093922</v>
      </c>
      <c r="G42" s="25">
        <f t="shared" si="5"/>
        <v>22591.073129495075</v>
      </c>
    </row>
    <row r="43" spans="1:7">
      <c r="A43" s="21">
        <f t="shared" si="6"/>
        <v>400</v>
      </c>
      <c r="B43" s="22">
        <f t="shared" si="0"/>
        <v>25.737400000000001</v>
      </c>
      <c r="C43" s="23">
        <f t="shared" si="1"/>
        <v>15.54158539712636</v>
      </c>
      <c r="D43" s="24">
        <f t="shared" si="2"/>
        <v>16840.861936326124</v>
      </c>
      <c r="E43" s="121">
        <f t="shared" si="3"/>
        <v>8.8397790055248624</v>
      </c>
      <c r="F43" s="25">
        <f t="shared" si="4"/>
        <v>5695.0276243093922</v>
      </c>
      <c r="G43" s="25">
        <f t="shared" si="5"/>
        <v>22535.889560635514</v>
      </c>
    </row>
    <row r="44" spans="1:7">
      <c r="A44" s="21">
        <f t="shared" si="6"/>
        <v>410</v>
      </c>
      <c r="B44" s="22">
        <f t="shared" si="0"/>
        <v>25.821460000000002</v>
      </c>
      <c r="C44" s="23">
        <f t="shared" si="1"/>
        <v>15.878265597685026</v>
      </c>
      <c r="D44" s="24">
        <f t="shared" si="2"/>
        <v>16786.037660147798</v>
      </c>
      <c r="E44" s="121">
        <f t="shared" si="3"/>
        <v>9.0607734806629843</v>
      </c>
      <c r="F44" s="25">
        <f t="shared" si="4"/>
        <v>5695.0276243093922</v>
      </c>
      <c r="G44" s="25">
        <f t="shared" si="5"/>
        <v>22481.065284457189</v>
      </c>
    </row>
    <row r="45" spans="1:7">
      <c r="A45" s="21">
        <f t="shared" si="6"/>
        <v>420</v>
      </c>
      <c r="B45" s="22">
        <f t="shared" si="0"/>
        <v>25.905519999999999</v>
      </c>
      <c r="C45" s="23">
        <f t="shared" si="1"/>
        <v>16.212760832440345</v>
      </c>
      <c r="D45" s="24">
        <f t="shared" si="2"/>
        <v>16731.569179078437</v>
      </c>
      <c r="E45" s="121">
        <f t="shared" si="3"/>
        <v>9.2817679558011044</v>
      </c>
      <c r="F45" s="25">
        <f t="shared" si="4"/>
        <v>5695.0276243093922</v>
      </c>
      <c r="G45" s="25">
        <f t="shared" si="5"/>
        <v>22426.596803387831</v>
      </c>
    </row>
    <row r="46" spans="1:7">
      <c r="A46" s="21">
        <f t="shared" si="6"/>
        <v>430</v>
      </c>
      <c r="B46" s="22">
        <f t="shared" si="0"/>
        <v>25.98958</v>
      </c>
      <c r="C46" s="23">
        <f t="shared" si="1"/>
        <v>16.545092302376567</v>
      </c>
      <c r="D46" s="24">
        <f t="shared" si="2"/>
        <v>16677.453040795579</v>
      </c>
      <c r="E46" s="121">
        <f t="shared" si="3"/>
        <v>9.5027624309392262</v>
      </c>
      <c r="F46" s="25">
        <f t="shared" si="4"/>
        <v>5695.0276243093922</v>
      </c>
      <c r="G46" s="25">
        <f t="shared" si="5"/>
        <v>22372.480665104973</v>
      </c>
    </row>
    <row r="47" spans="1:7">
      <c r="A47" s="21">
        <f t="shared" si="6"/>
        <v>440</v>
      </c>
      <c r="B47" s="22">
        <f t="shared" si="0"/>
        <v>26.073640000000001</v>
      </c>
      <c r="C47" s="23">
        <f t="shared" si="1"/>
        <v>16.875280935074656</v>
      </c>
      <c r="D47" s="24">
        <f t="shared" si="2"/>
        <v>16623.685837497182</v>
      </c>
      <c r="E47" s="121">
        <f t="shared" si="3"/>
        <v>9.7237569060773481</v>
      </c>
      <c r="F47" s="25">
        <f t="shared" si="4"/>
        <v>5695.0276243093922</v>
      </c>
      <c r="G47" s="25">
        <f t="shared" si="5"/>
        <v>22318.713461806576</v>
      </c>
    </row>
    <row r="48" spans="1:7">
      <c r="A48" s="21">
        <f t="shared" si="6"/>
        <v>450</v>
      </c>
      <c r="B48" s="22">
        <f t="shared" si="0"/>
        <v>26.157699999999998</v>
      </c>
      <c r="C48" s="23">
        <f t="shared" si="1"/>
        <v>17.203347389105311</v>
      </c>
      <c r="D48" s="24">
        <f t="shared" si="2"/>
        <v>16570.264205186239</v>
      </c>
      <c r="E48" s="121">
        <f t="shared" si="3"/>
        <v>9.94475138121547</v>
      </c>
      <c r="F48" s="25">
        <f t="shared" si="4"/>
        <v>5695.0276243093922</v>
      </c>
      <c r="G48" s="25">
        <f t="shared" si="5"/>
        <v>22265.291829495633</v>
      </c>
    </row>
    <row r="49" spans="1:11">
      <c r="A49" s="21">
        <f t="shared" si="6"/>
        <v>460</v>
      </c>
      <c r="B49" s="22">
        <f t="shared" si="0"/>
        <v>26.241759999999999</v>
      </c>
      <c r="C49" s="23">
        <f t="shared" si="1"/>
        <v>17.529312058337553</v>
      </c>
      <c r="D49" s="24">
        <f t="shared" si="2"/>
        <v>16517.184822969193</v>
      </c>
      <c r="E49" s="121">
        <f t="shared" si="3"/>
        <v>10.165745856353592</v>
      </c>
      <c r="F49" s="25">
        <f t="shared" si="4"/>
        <v>5695.0276243093922</v>
      </c>
      <c r="G49" s="25">
        <f t="shared" si="5"/>
        <v>22212.212447278587</v>
      </c>
    </row>
    <row r="50" spans="1:11">
      <c r="A50" s="21">
        <f t="shared" si="6"/>
        <v>470</v>
      </c>
      <c r="B50" s="22">
        <f t="shared" si="0"/>
        <v>26.32582</v>
      </c>
      <c r="C50" s="23">
        <f t="shared" si="1"/>
        <v>17.85319507616477</v>
      </c>
      <c r="D50" s="24">
        <f t="shared" si="2"/>
        <v>16464.444412367782</v>
      </c>
      <c r="E50" s="121">
        <f t="shared" si="3"/>
        <v>10.386740331491712</v>
      </c>
      <c r="F50" s="25">
        <f t="shared" si="4"/>
        <v>5695.0276243093922</v>
      </c>
      <c r="G50" s="25">
        <f t="shared" si="5"/>
        <v>22159.472036677173</v>
      </c>
    </row>
    <row r="51" spans="1:11">
      <c r="A51" s="21">
        <f t="shared" si="6"/>
        <v>480</v>
      </c>
      <c r="B51" s="22">
        <f t="shared" si="0"/>
        <v>26.409880000000001</v>
      </c>
      <c r="C51" s="23">
        <f t="shared" si="1"/>
        <v>18.175016319650069</v>
      </c>
      <c r="D51" s="24">
        <f t="shared" si="2"/>
        <v>16412.039736644012</v>
      </c>
      <c r="E51" s="121">
        <f t="shared" si="3"/>
        <v>10.607734806629834</v>
      </c>
      <c r="F51" s="25">
        <f t="shared" si="4"/>
        <v>5695.0276243093922</v>
      </c>
      <c r="G51" s="25">
        <f t="shared" si="5"/>
        <v>22107.067360953406</v>
      </c>
    </row>
    <row r="52" spans="1:11">
      <c r="A52" s="21">
        <f t="shared" si="6"/>
        <v>490</v>
      </c>
      <c r="B52" s="22">
        <f t="shared" si="0"/>
        <v>26.493940000000002</v>
      </c>
      <c r="C52" s="23">
        <f t="shared" si="1"/>
        <v>18.494795413592691</v>
      </c>
      <c r="D52" s="24">
        <f t="shared" si="2"/>
        <v>16359.967600137992</v>
      </c>
      <c r="E52" s="121">
        <f t="shared" si="3"/>
        <v>10.828729281767956</v>
      </c>
      <c r="F52" s="25">
        <f t="shared" si="4"/>
        <v>5695.0276243093922</v>
      </c>
      <c r="G52" s="25">
        <f t="shared" si="5"/>
        <v>22054.995224447382</v>
      </c>
    </row>
    <row r="53" spans="1:11" ht="15.75" thickBot="1">
      <c r="A53" s="26">
        <f t="shared" si="6"/>
        <v>500</v>
      </c>
      <c r="B53" s="27">
        <f t="shared" si="0"/>
        <v>26.577999999999999</v>
      </c>
      <c r="C53" s="28">
        <f t="shared" si="1"/>
        <v>18.812551734517271</v>
      </c>
      <c r="D53" s="29">
        <f t="shared" si="2"/>
        <v>16308.224847618332</v>
      </c>
      <c r="E53" s="122">
        <f t="shared" si="3"/>
        <v>11.049723756906078</v>
      </c>
      <c r="F53" s="30">
        <f t="shared" si="4"/>
        <v>5695.0276243093922</v>
      </c>
      <c r="G53" s="30">
        <f t="shared" si="5"/>
        <v>22003.252471927724</v>
      </c>
    </row>
    <row r="54" spans="1:11">
      <c r="B54" s="31"/>
    </row>
    <row r="55" spans="1:11">
      <c r="B55" s="31"/>
    </row>
    <row r="56" spans="1:11" ht="15.75" thickBot="1">
      <c r="B56" s="31"/>
    </row>
    <row r="57" spans="1:11" ht="15.75" thickBot="1">
      <c r="A57" s="126" t="s">
        <v>68</v>
      </c>
      <c r="B57" s="141" t="s">
        <v>30</v>
      </c>
      <c r="C57" s="142"/>
      <c r="D57" s="142"/>
      <c r="E57" s="143"/>
      <c r="F57" s="144"/>
      <c r="G57" s="81" t="s">
        <v>21</v>
      </c>
    </row>
    <row r="58" spans="1:11">
      <c r="A58" s="32" t="s">
        <v>31</v>
      </c>
      <c r="B58" s="145" t="s">
        <v>32</v>
      </c>
      <c r="C58" s="146"/>
      <c r="D58" s="146"/>
      <c r="E58" s="147"/>
      <c r="F58" s="147"/>
      <c r="G58" s="33">
        <v>45.25</v>
      </c>
      <c r="H58" s="34"/>
    </row>
    <row r="59" spans="1:11">
      <c r="A59" s="35" t="s">
        <v>33</v>
      </c>
      <c r="B59" s="148" t="s">
        <v>34</v>
      </c>
      <c r="C59" s="149"/>
      <c r="D59" s="149"/>
      <c r="E59" s="150"/>
      <c r="F59" s="150"/>
      <c r="G59" s="36">
        <v>45.25</v>
      </c>
      <c r="H59" s="34"/>
    </row>
    <row r="60" spans="1:11">
      <c r="A60" s="35" t="s">
        <v>35</v>
      </c>
      <c r="B60" s="148" t="s">
        <v>36</v>
      </c>
      <c r="C60" s="149"/>
      <c r="D60" s="149"/>
      <c r="E60" s="150"/>
      <c r="F60" s="150"/>
      <c r="G60" s="36">
        <v>45.25</v>
      </c>
      <c r="H60" s="34"/>
    </row>
    <row r="61" spans="1:11" ht="15.75" thickBot="1">
      <c r="A61" s="37" t="s">
        <v>37</v>
      </c>
      <c r="B61" s="151" t="s">
        <v>38</v>
      </c>
      <c r="C61" s="152"/>
      <c r="D61" s="152"/>
      <c r="E61" s="153"/>
      <c r="F61" s="153"/>
      <c r="G61" s="38">
        <v>45.25</v>
      </c>
      <c r="H61" s="34"/>
    </row>
    <row r="62" spans="1:11" ht="26.25" customHeight="1">
      <c r="A62" s="154" t="s">
        <v>72</v>
      </c>
      <c r="B62" s="31"/>
    </row>
    <row r="63" spans="1:11">
      <c r="B63" s="31"/>
    </row>
    <row r="64" spans="1:11" ht="16.5" thickBot="1">
      <c r="A64" s="133" t="s">
        <v>39</v>
      </c>
      <c r="B64" s="39"/>
      <c r="C64" s="39"/>
      <c r="D64" s="40"/>
      <c r="E64" s="40"/>
      <c r="F64" s="40"/>
      <c r="G64" s="40"/>
      <c r="H64" s="40"/>
      <c r="I64" s="40"/>
      <c r="J64" s="40"/>
      <c r="K64" s="41"/>
    </row>
    <row r="65" spans="1:11" ht="34.5" customHeight="1" thickBot="1">
      <c r="A65" s="127"/>
      <c r="B65" s="128" t="s">
        <v>30</v>
      </c>
      <c r="C65" s="128" t="s">
        <v>21</v>
      </c>
      <c r="D65" s="129" t="s">
        <v>28</v>
      </c>
      <c r="E65" s="129" t="s">
        <v>29</v>
      </c>
      <c r="F65" s="129" t="s">
        <v>7</v>
      </c>
      <c r="G65" s="129" t="s">
        <v>8</v>
      </c>
      <c r="H65" s="129" t="s">
        <v>9</v>
      </c>
      <c r="I65" s="129" t="s">
        <v>40</v>
      </c>
      <c r="J65" s="129" t="s">
        <v>19</v>
      </c>
      <c r="K65" s="129" t="s">
        <v>11</v>
      </c>
    </row>
    <row r="66" spans="1:11" ht="26.25" customHeight="1">
      <c r="A66" s="130" t="s">
        <v>41</v>
      </c>
      <c r="B66" s="131">
        <v>5.4</v>
      </c>
      <c r="C66" s="134">
        <v>19.2</v>
      </c>
      <c r="D66" s="123">
        <v>38020</v>
      </c>
      <c r="E66" s="123">
        <v>21474.79</v>
      </c>
      <c r="F66" s="135">
        <f>12*D66/B66</f>
        <v>84488.888888888891</v>
      </c>
      <c r="G66" s="132">
        <f>12*E66/C66</f>
        <v>13421.743750000001</v>
      </c>
      <c r="H66" s="132">
        <f>SUM(F66:G66)</f>
        <v>97910.632638888899</v>
      </c>
      <c r="I66" s="132">
        <f>1.358*H66</f>
        <v>132962.63912361112</v>
      </c>
      <c r="J66" s="132">
        <v>800</v>
      </c>
      <c r="K66" s="132">
        <f>I66+J66</f>
        <v>133762.63912361112</v>
      </c>
    </row>
  </sheetData>
  <mergeCells count="5">
    <mergeCell ref="B57:F57"/>
    <mergeCell ref="B58:F58"/>
    <mergeCell ref="B59:F59"/>
    <mergeCell ref="B60:F60"/>
    <mergeCell ref="B61:F61"/>
  </mergeCells>
  <pageMargins left="0.7" right="0.7" top="0.78740157499999996" bottom="0.78740157499999996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DD</vt:lpstr>
      <vt:lpstr>ŠJ</vt:lpstr>
      <vt:lpstr>DDM, PPP,SPC</vt:lpstr>
      <vt:lpstr>ŠK</vt:lpstr>
      <vt:lpstr>ŠD</vt:lpstr>
      <vt:lpstr>DM a internáty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Jandová Lucie</dc:creator>
  <cp:lastModifiedBy>Lomský Radek</cp:lastModifiedBy>
  <cp:lastPrinted>2020-02-28T06:25:24Z</cp:lastPrinted>
  <dcterms:created xsi:type="dcterms:W3CDTF">2020-02-12T09:16:37Z</dcterms:created>
  <dcterms:modified xsi:type="dcterms:W3CDTF">2020-03-02T11:57:59Z</dcterms:modified>
</cp:coreProperties>
</file>