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kraj-jihocesky.cz\dfs\vhome\dohnalova\home\Dokuments\dokumenty\OŠMT\2022\Rozpočty 2022\"/>
    </mc:Choice>
  </mc:AlternateContent>
  <xr:revisionPtr revIDLastSave="0" documentId="13_ncr:1_{A1D7A575-EFC5-4A0A-A950-FDE3C448535C}" xr6:coauthVersionLast="47" xr6:coauthVersionMax="47" xr10:uidLastSave="{00000000-0000-0000-0000-000000000000}"/>
  <bookViews>
    <workbookView xWindow="-120" yWindow="-120" windowWidth="19440" windowHeight="15000" xr2:uid="{CD15A55C-6C62-481C-9D61-240D0A7D3031}"/>
  </bookViews>
  <sheets>
    <sheet name="DD" sheetId="1" r:id="rId1"/>
    <sheet name="ŠJ" sheetId="2" r:id="rId2"/>
    <sheet name="DDM, PPP,SPC" sheetId="3" r:id="rId3"/>
    <sheet name="ŠK" sheetId="4" r:id="rId4"/>
    <sheet name="ŠD" sheetId="5" r:id="rId5"/>
    <sheet name="DM a internáty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5" i="2" l="1"/>
  <c r="A6" i="2" s="1"/>
  <c r="C4" i="2"/>
  <c r="B4" i="2"/>
  <c r="D4" i="2" s="1"/>
  <c r="A7" i="2" l="1"/>
  <c r="B6" i="2"/>
  <c r="D6" i="2" s="1"/>
  <c r="C6" i="2"/>
  <c r="C5" i="2"/>
  <c r="B5" i="2"/>
  <c r="D5" i="2" s="1"/>
  <c r="A8" i="2" l="1"/>
  <c r="B7" i="2"/>
  <c r="D7" i="2" s="1"/>
  <c r="B8" i="2" l="1"/>
  <c r="D8" i="2" s="1"/>
  <c r="A9" i="2"/>
  <c r="C7" i="2"/>
  <c r="A10" i="2" l="1"/>
  <c r="B9" i="2"/>
  <c r="D9" i="2" s="1"/>
  <c r="C9" i="2"/>
  <c r="C8" i="2"/>
  <c r="B10" i="2" l="1"/>
  <c r="D10" i="2" s="1"/>
  <c r="A11" i="2"/>
  <c r="C10" i="2"/>
  <c r="A12" i="2" l="1"/>
  <c r="B11" i="2"/>
  <c r="D11" i="2" s="1"/>
  <c r="A13" i="2" l="1"/>
  <c r="B12" i="2"/>
  <c r="D12" i="2" s="1"/>
  <c r="C12" i="2"/>
  <c r="C11" i="2"/>
  <c r="A14" i="2" l="1"/>
  <c r="B13" i="2"/>
  <c r="D13" i="2" s="1"/>
  <c r="C13" i="2"/>
  <c r="B14" i="2" l="1"/>
  <c r="D14" i="2" s="1"/>
  <c r="A15" i="2"/>
  <c r="A16" i="2" l="1"/>
  <c r="B15" i="2"/>
  <c r="D15" i="2" s="1"/>
  <c r="C15" i="2"/>
  <c r="C14" i="2"/>
  <c r="A17" i="2" l="1"/>
  <c r="B16" i="2"/>
  <c r="D16" i="2" s="1"/>
  <c r="C17" i="2" l="1"/>
  <c r="A18" i="2"/>
  <c r="B17" i="2"/>
  <c r="D17" i="2" s="1"/>
  <c r="C16" i="2"/>
  <c r="A19" i="2" l="1"/>
  <c r="B18" i="2"/>
  <c r="D18" i="2" s="1"/>
  <c r="C18" i="2"/>
  <c r="A20" i="2" l="1"/>
  <c r="B19" i="2"/>
  <c r="D19" i="2" s="1"/>
  <c r="A21" i="2" l="1"/>
  <c r="B20" i="2"/>
  <c r="D20" i="2" s="1"/>
  <c r="C19" i="2"/>
  <c r="A22" i="2" l="1"/>
  <c r="B21" i="2"/>
  <c r="D21" i="2" s="1"/>
  <c r="C21" i="2"/>
  <c r="C20" i="2"/>
  <c r="B22" i="2" l="1"/>
  <c r="D22" i="2" s="1"/>
  <c r="A23" i="2"/>
  <c r="C22" i="2"/>
  <c r="B23" i="2" l="1"/>
  <c r="D23" i="2" s="1"/>
  <c r="A24" i="2"/>
  <c r="A25" i="2" l="1"/>
  <c r="B24" i="2"/>
  <c r="D24" i="2" s="1"/>
  <c r="C24" i="2"/>
  <c r="C23" i="2"/>
  <c r="B25" i="2" l="1"/>
  <c r="D25" i="2" s="1"/>
  <c r="A26" i="2"/>
  <c r="C25" i="2"/>
  <c r="B26" i="2" l="1"/>
  <c r="D26" i="2" s="1"/>
  <c r="A27" i="2"/>
  <c r="A28" i="2" l="1"/>
  <c r="B27" i="2"/>
  <c r="D27" i="2" s="1"/>
  <c r="C27" i="2"/>
  <c r="C26" i="2"/>
  <c r="A29" i="2" l="1"/>
  <c r="B28" i="2"/>
  <c r="D28" i="2" s="1"/>
  <c r="C28" i="2" l="1"/>
  <c r="A30" i="2"/>
  <c r="B29" i="2"/>
  <c r="D29" i="2" s="1"/>
  <c r="A31" i="2" l="1"/>
  <c r="B30" i="2"/>
  <c r="D30" i="2" s="1"/>
  <c r="C30" i="2"/>
  <c r="C29" i="2"/>
  <c r="A32" i="2" l="1"/>
  <c r="B31" i="2"/>
  <c r="D31" i="2" s="1"/>
  <c r="C31" i="2"/>
  <c r="B32" i="2" l="1"/>
  <c r="D32" i="2" s="1"/>
  <c r="A33" i="2"/>
  <c r="A34" i="2" l="1"/>
  <c r="B33" i="2"/>
  <c r="D33" i="2" s="1"/>
  <c r="C33" i="2"/>
  <c r="C32" i="2"/>
  <c r="A35" i="2" l="1"/>
  <c r="B34" i="2"/>
  <c r="D34" i="2" s="1"/>
  <c r="C34" i="2" l="1"/>
  <c r="A36" i="2"/>
  <c r="B35" i="2"/>
  <c r="D35" i="2" s="1"/>
  <c r="A37" i="2" l="1"/>
  <c r="B36" i="2"/>
  <c r="D36" i="2" s="1"/>
  <c r="C36" i="2"/>
  <c r="C35" i="2"/>
  <c r="A38" i="2" l="1"/>
  <c r="B37" i="2"/>
  <c r="D37" i="2" s="1"/>
  <c r="B38" i="2" l="1"/>
  <c r="D38" i="2" s="1"/>
  <c r="A39" i="2"/>
  <c r="C37" i="2"/>
  <c r="A40" i="2" l="1"/>
  <c r="B39" i="2"/>
  <c r="D39" i="2" s="1"/>
  <c r="C39" i="2"/>
  <c r="C38" i="2"/>
  <c r="B40" i="2" l="1"/>
  <c r="D40" i="2" s="1"/>
  <c r="A41" i="2"/>
  <c r="B41" i="2" l="1"/>
  <c r="D41" i="2" s="1"/>
  <c r="A42" i="2"/>
  <c r="C40" i="2"/>
  <c r="A43" i="2" l="1"/>
  <c r="B42" i="2"/>
  <c r="D42" i="2" s="1"/>
  <c r="C42" i="2"/>
  <c r="C41" i="2"/>
  <c r="A44" i="2" l="1"/>
  <c r="B43" i="2"/>
  <c r="D43" i="2" s="1"/>
  <c r="B44" i="2" l="1"/>
  <c r="D44" i="2" s="1"/>
  <c r="A45" i="2"/>
  <c r="C43" i="2"/>
  <c r="A46" i="2" l="1"/>
  <c r="B45" i="2"/>
  <c r="D45" i="2" s="1"/>
  <c r="C45" i="2"/>
  <c r="C44" i="2"/>
  <c r="A47" i="2" l="1"/>
  <c r="B46" i="2"/>
  <c r="D46" i="2" s="1"/>
  <c r="B47" i="2" l="1"/>
  <c r="D47" i="2" s="1"/>
  <c r="A48" i="2"/>
  <c r="C46" i="2"/>
  <c r="A49" i="2" l="1"/>
  <c r="B48" i="2"/>
  <c r="D48" i="2" s="1"/>
  <c r="C48" i="2"/>
  <c r="C47" i="2"/>
  <c r="B49" i="2" l="1"/>
  <c r="D49" i="2" s="1"/>
  <c r="A50" i="2"/>
  <c r="B50" i="2" l="1"/>
  <c r="D50" i="2" s="1"/>
  <c r="A51" i="2"/>
  <c r="C49" i="2"/>
  <c r="A52" i="2" l="1"/>
  <c r="B51" i="2"/>
  <c r="D51" i="2" s="1"/>
  <c r="C51" i="2"/>
  <c r="C50" i="2"/>
  <c r="B52" i="2" l="1"/>
  <c r="D52" i="2" s="1"/>
  <c r="A53" i="2"/>
  <c r="B53" i="2" l="1"/>
  <c r="D53" i="2" s="1"/>
  <c r="A54" i="2"/>
  <c r="C52" i="2"/>
  <c r="A55" i="2" l="1"/>
  <c r="B54" i="2"/>
  <c r="D54" i="2" s="1"/>
  <c r="C54" i="2"/>
  <c r="C53" i="2"/>
  <c r="A57" i="2" l="1"/>
  <c r="B55" i="2"/>
  <c r="D55" i="2" s="1"/>
  <c r="B57" i="2" l="1"/>
  <c r="C57" i="2" s="1"/>
  <c r="A58" i="2"/>
  <c r="D57" i="2"/>
  <c r="C55" i="2"/>
  <c r="A59" i="2" l="1"/>
  <c r="B58" i="2"/>
  <c r="D58" i="2" s="1"/>
  <c r="C58" i="2" l="1"/>
  <c r="B59" i="2"/>
  <c r="D59" i="2" s="1"/>
  <c r="A60" i="2"/>
  <c r="B60" i="2" l="1"/>
  <c r="C60" i="2" s="1"/>
  <c r="A61" i="2"/>
  <c r="D60" i="2"/>
  <c r="C59" i="2"/>
  <c r="A62" i="2" l="1"/>
  <c r="B61" i="2"/>
  <c r="D61" i="2" s="1"/>
  <c r="C61" i="2" l="1"/>
  <c r="B62" i="2"/>
  <c r="D62" i="2" s="1"/>
  <c r="A63" i="2"/>
  <c r="B63" i="2" l="1"/>
  <c r="C63" i="2" s="1"/>
  <c r="A64" i="2"/>
  <c r="D63" i="2"/>
  <c r="C62" i="2"/>
  <c r="A65" i="2" l="1"/>
  <c r="B64" i="2"/>
  <c r="D64" i="2" s="1"/>
  <c r="C64" i="2" l="1"/>
  <c r="A66" i="2"/>
  <c r="B65" i="2"/>
  <c r="D65" i="2" s="1"/>
  <c r="B66" i="2" l="1"/>
  <c r="C66" i="2" s="1"/>
  <c r="A67" i="2"/>
  <c r="D66" i="2"/>
  <c r="C65" i="2"/>
  <c r="A68" i="2" l="1"/>
  <c r="B67" i="2"/>
  <c r="D67" i="2" s="1"/>
  <c r="C67" i="2" l="1"/>
  <c r="B68" i="2"/>
  <c r="D68" i="2" s="1"/>
  <c r="A69" i="2"/>
  <c r="B69" i="2" l="1"/>
  <c r="C69" i="2" s="1"/>
  <c r="A70" i="2"/>
  <c r="D69" i="2"/>
  <c r="C68" i="2"/>
  <c r="A71" i="2" l="1"/>
  <c r="B70" i="2"/>
  <c r="D70" i="2" s="1"/>
  <c r="C70" i="2" l="1"/>
  <c r="B71" i="2"/>
  <c r="D71" i="2" s="1"/>
  <c r="A72" i="2"/>
  <c r="B72" i="2" l="1"/>
  <c r="C72" i="2" s="1"/>
  <c r="A73" i="2"/>
  <c r="D72" i="2"/>
  <c r="C71" i="2"/>
  <c r="A74" i="2" l="1"/>
  <c r="B73" i="2"/>
  <c r="D73" i="2" s="1"/>
  <c r="C73" i="2" l="1"/>
  <c r="A75" i="2"/>
  <c r="B74" i="2"/>
  <c r="D74" i="2" s="1"/>
  <c r="B75" i="2" l="1"/>
  <c r="C75" i="2" s="1"/>
  <c r="A76" i="2"/>
  <c r="D75" i="2"/>
  <c r="C74" i="2"/>
  <c r="A77" i="2" l="1"/>
  <c r="B76" i="2"/>
  <c r="D76" i="2" s="1"/>
  <c r="C76" i="2" l="1"/>
  <c r="B77" i="2"/>
  <c r="D77" i="2" s="1"/>
  <c r="A78" i="2"/>
  <c r="B78" i="2" l="1"/>
  <c r="C78" i="2" s="1"/>
  <c r="A79" i="2"/>
  <c r="D78" i="2"/>
  <c r="C77" i="2"/>
  <c r="A80" i="2" l="1"/>
  <c r="B79" i="2"/>
  <c r="D79" i="2" s="1"/>
  <c r="C79" i="2" l="1"/>
  <c r="B80" i="2"/>
  <c r="D80" i="2" s="1"/>
  <c r="A81" i="2"/>
  <c r="B81" i="2" l="1"/>
  <c r="C81" i="2" s="1"/>
  <c r="A82" i="2"/>
  <c r="D81" i="2"/>
  <c r="C80" i="2"/>
  <c r="A83" i="2" l="1"/>
  <c r="B82" i="2"/>
  <c r="D82" i="2" s="1"/>
  <c r="C82" i="2" l="1"/>
  <c r="B83" i="2"/>
  <c r="D83" i="2" s="1"/>
  <c r="A84" i="2"/>
  <c r="B84" i="2" l="1"/>
  <c r="C84" i="2" s="1"/>
  <c r="C83" i="2"/>
  <c r="D84" i="2" l="1"/>
  <c r="H66" i="6" l="1"/>
  <c r="I66" i="6" s="1"/>
  <c r="K66" i="6" s="1"/>
  <c r="G66" i="6"/>
  <c r="F66" i="6"/>
  <c r="F53" i="6"/>
  <c r="F52" i="6"/>
  <c r="F51" i="6"/>
  <c r="F50" i="6"/>
  <c r="F49" i="6"/>
  <c r="F48" i="6"/>
  <c r="F47" i="6"/>
  <c r="F46" i="6"/>
  <c r="F45" i="6"/>
  <c r="F44" i="6"/>
  <c r="F43" i="6"/>
  <c r="F42" i="6"/>
  <c r="F41" i="6"/>
  <c r="F40" i="6"/>
  <c r="F39" i="6"/>
  <c r="F38" i="6"/>
  <c r="F37" i="6"/>
  <c r="F36" i="6"/>
  <c r="F35" i="6"/>
  <c r="F34" i="6"/>
  <c r="F33" i="6"/>
  <c r="F32" i="6"/>
  <c r="F31" i="6"/>
  <c r="F30" i="6"/>
  <c r="F29" i="6"/>
  <c r="F28" i="6"/>
  <c r="F27" i="6"/>
  <c r="F26" i="6"/>
  <c r="F25" i="6"/>
  <c r="F24" i="6"/>
  <c r="F23" i="6"/>
  <c r="F22" i="6"/>
  <c r="F21" i="6"/>
  <c r="F20" i="6"/>
  <c r="F19" i="6"/>
  <c r="F18" i="6"/>
  <c r="F17" i="6"/>
  <c r="F16" i="6"/>
  <c r="F15" i="6"/>
  <c r="F14" i="6"/>
  <c r="F13" i="6"/>
  <c r="F12" i="6"/>
  <c r="F11" i="6"/>
  <c r="F10" i="6"/>
  <c r="F9" i="6"/>
  <c r="F8" i="6"/>
  <c r="F7" i="6"/>
  <c r="F6" i="6"/>
  <c r="F5" i="6"/>
  <c r="A5" i="6"/>
  <c r="E5" i="6" s="1"/>
  <c r="F4" i="6"/>
  <c r="E4" i="6"/>
  <c r="B4" i="6"/>
  <c r="D4" i="6" s="1"/>
  <c r="G4" i="6" s="1"/>
  <c r="C4" i="6" l="1"/>
  <c r="B5" i="6"/>
  <c r="D5" i="6" s="1"/>
  <c r="G5" i="6" s="1"/>
  <c r="A6" i="6"/>
  <c r="C5" i="6"/>
  <c r="E6" i="6" l="1"/>
  <c r="A7" i="6"/>
  <c r="B6" i="6"/>
  <c r="D6" i="6" s="1"/>
  <c r="G6" i="6" s="1"/>
  <c r="A8" i="6" l="1"/>
  <c r="B7" i="6"/>
  <c r="D7" i="6" s="1"/>
  <c r="G7" i="6" s="1"/>
  <c r="E7" i="6"/>
  <c r="C6" i="6"/>
  <c r="A9" i="6" l="1"/>
  <c r="B8" i="6"/>
  <c r="D8" i="6" s="1"/>
  <c r="G8" i="6" s="1"/>
  <c r="E8" i="6"/>
  <c r="C7" i="6"/>
  <c r="A10" i="6" l="1"/>
  <c r="B9" i="6"/>
  <c r="D9" i="6" s="1"/>
  <c r="G9" i="6" s="1"/>
  <c r="E9" i="6"/>
  <c r="C9" i="6"/>
  <c r="C8" i="6"/>
  <c r="E10" i="6" l="1"/>
  <c r="C10" i="6"/>
  <c r="A11" i="6"/>
  <c r="B10" i="6"/>
  <c r="D10" i="6" s="1"/>
  <c r="G10" i="6" s="1"/>
  <c r="E11" i="6" l="1"/>
  <c r="A12" i="6"/>
  <c r="B11" i="6"/>
  <c r="D11" i="6" s="1"/>
  <c r="G11" i="6" s="1"/>
  <c r="E12" i="6" l="1"/>
  <c r="A13" i="6"/>
  <c r="B12" i="6"/>
  <c r="D12" i="6" s="1"/>
  <c r="G12" i="6" s="1"/>
  <c r="C11" i="6"/>
  <c r="A14" i="6" l="1"/>
  <c r="B13" i="6"/>
  <c r="D13" i="6" s="1"/>
  <c r="G13" i="6" s="1"/>
  <c r="E13" i="6"/>
  <c r="C12" i="6"/>
  <c r="A15" i="6" l="1"/>
  <c r="B14" i="6"/>
  <c r="D14" i="6" s="1"/>
  <c r="G14" i="6" s="1"/>
  <c r="E14" i="6"/>
  <c r="C13" i="6"/>
  <c r="A16" i="6" l="1"/>
  <c r="B15" i="6"/>
  <c r="D15" i="6" s="1"/>
  <c r="G15" i="6" s="1"/>
  <c r="E15" i="6"/>
  <c r="C15" i="6"/>
  <c r="C14" i="6"/>
  <c r="E16" i="6" l="1"/>
  <c r="B16" i="6"/>
  <c r="D16" i="6" s="1"/>
  <c r="G16" i="6" s="1"/>
  <c r="C16" i="6"/>
  <c r="A17" i="6"/>
  <c r="E17" i="6" l="1"/>
  <c r="C17" i="6"/>
  <c r="A18" i="6"/>
  <c r="B17" i="6"/>
  <c r="D17" i="6" s="1"/>
  <c r="G17" i="6" s="1"/>
  <c r="E18" i="6" l="1"/>
  <c r="A19" i="6"/>
  <c r="B18" i="6"/>
  <c r="D18" i="6" s="1"/>
  <c r="G18" i="6" s="1"/>
  <c r="C19" i="6" l="1"/>
  <c r="B19" i="6"/>
  <c r="D19" i="6" s="1"/>
  <c r="G19" i="6" s="1"/>
  <c r="A20" i="6"/>
  <c r="E19" i="6"/>
  <c r="C18" i="6"/>
  <c r="A21" i="6" l="1"/>
  <c r="B20" i="6"/>
  <c r="D20" i="6" s="1"/>
  <c r="G20" i="6" s="1"/>
  <c r="E20" i="6"/>
  <c r="A22" i="6" l="1"/>
  <c r="B21" i="6"/>
  <c r="D21" i="6" s="1"/>
  <c r="G21" i="6" s="1"/>
  <c r="E21" i="6"/>
  <c r="C21" i="6"/>
  <c r="C20" i="6"/>
  <c r="E22" i="6" l="1"/>
  <c r="A23" i="6"/>
  <c r="B22" i="6"/>
  <c r="D22" i="6" s="1"/>
  <c r="G22" i="6" s="1"/>
  <c r="C22" i="6"/>
  <c r="E23" i="6" l="1"/>
  <c r="A24" i="6"/>
  <c r="B23" i="6"/>
  <c r="D23" i="6" s="1"/>
  <c r="G23" i="6" s="1"/>
  <c r="E24" i="6" l="1"/>
  <c r="A25" i="6"/>
  <c r="B24" i="6"/>
  <c r="D24" i="6" s="1"/>
  <c r="G24" i="6" s="1"/>
  <c r="C23" i="6"/>
  <c r="A26" i="6" l="1"/>
  <c r="B25" i="6"/>
  <c r="D25" i="6" s="1"/>
  <c r="G25" i="6" s="1"/>
  <c r="E25" i="6"/>
  <c r="C24" i="6"/>
  <c r="A27" i="6" l="1"/>
  <c r="B26" i="6"/>
  <c r="D26" i="6" s="1"/>
  <c r="G26" i="6" s="1"/>
  <c r="E26" i="6"/>
  <c r="C25" i="6"/>
  <c r="A28" i="6" l="1"/>
  <c r="B27" i="6"/>
  <c r="D27" i="6" s="1"/>
  <c r="G27" i="6" s="1"/>
  <c r="E27" i="6"/>
  <c r="C27" i="6"/>
  <c r="C26" i="6"/>
  <c r="E28" i="6" l="1"/>
  <c r="A29" i="6"/>
  <c r="B28" i="6"/>
  <c r="D28" i="6" s="1"/>
  <c r="G28" i="6" s="1"/>
  <c r="E29" i="6" l="1"/>
  <c r="A30" i="6"/>
  <c r="B29" i="6"/>
  <c r="D29" i="6" s="1"/>
  <c r="G29" i="6" s="1"/>
  <c r="C28" i="6"/>
  <c r="C29" i="6" l="1"/>
  <c r="E30" i="6"/>
  <c r="A31" i="6"/>
  <c r="B30" i="6"/>
  <c r="D30" i="6" s="1"/>
  <c r="G30" i="6" s="1"/>
  <c r="A32" i="6" l="1"/>
  <c r="B31" i="6"/>
  <c r="D31" i="6" s="1"/>
  <c r="G31" i="6" s="1"/>
  <c r="E31" i="6"/>
  <c r="C30" i="6"/>
  <c r="A33" i="6" l="1"/>
  <c r="B32" i="6"/>
  <c r="D32" i="6" s="1"/>
  <c r="G32" i="6" s="1"/>
  <c r="E32" i="6"/>
  <c r="C31" i="6"/>
  <c r="A34" i="6" l="1"/>
  <c r="B33" i="6"/>
  <c r="D33" i="6" s="1"/>
  <c r="G33" i="6" s="1"/>
  <c r="E33" i="6"/>
  <c r="C33" i="6"/>
  <c r="C32" i="6"/>
  <c r="E34" i="6" l="1"/>
  <c r="A35" i="6"/>
  <c r="B34" i="6"/>
  <c r="D34" i="6" s="1"/>
  <c r="G34" i="6" s="1"/>
  <c r="C34" i="6" l="1"/>
  <c r="E35" i="6"/>
  <c r="A36" i="6"/>
  <c r="B35" i="6"/>
  <c r="D35" i="6" s="1"/>
  <c r="G35" i="6" s="1"/>
  <c r="E36" i="6" l="1"/>
  <c r="A37" i="6"/>
  <c r="B36" i="6"/>
  <c r="D36" i="6" s="1"/>
  <c r="G36" i="6" s="1"/>
  <c r="C35" i="6"/>
  <c r="A38" i="6" l="1"/>
  <c r="B37" i="6"/>
  <c r="D37" i="6" s="1"/>
  <c r="G37" i="6" s="1"/>
  <c r="E37" i="6"/>
  <c r="C36" i="6"/>
  <c r="A39" i="6" l="1"/>
  <c r="B38" i="6"/>
  <c r="D38" i="6" s="1"/>
  <c r="G38" i="6" s="1"/>
  <c r="E38" i="6"/>
  <c r="C37" i="6"/>
  <c r="A40" i="6" l="1"/>
  <c r="B39" i="6"/>
  <c r="D39" i="6" s="1"/>
  <c r="G39" i="6" s="1"/>
  <c r="E39" i="6"/>
  <c r="C39" i="6"/>
  <c r="C38" i="6"/>
  <c r="E40" i="6" l="1"/>
  <c r="B40" i="6"/>
  <c r="D40" i="6" s="1"/>
  <c r="G40" i="6" s="1"/>
  <c r="C40" i="6"/>
  <c r="A41" i="6"/>
  <c r="E41" i="6" l="1"/>
  <c r="A42" i="6"/>
  <c r="B41" i="6"/>
  <c r="D41" i="6" s="1"/>
  <c r="G41" i="6" s="1"/>
  <c r="E42" i="6" l="1"/>
  <c r="A43" i="6"/>
  <c r="B42" i="6"/>
  <c r="D42" i="6" s="1"/>
  <c r="G42" i="6" s="1"/>
  <c r="C41" i="6"/>
  <c r="A44" i="6" l="1"/>
  <c r="B43" i="6"/>
  <c r="D43" i="6" s="1"/>
  <c r="G43" i="6" s="1"/>
  <c r="E43" i="6"/>
  <c r="C42" i="6"/>
  <c r="A45" i="6" l="1"/>
  <c r="B44" i="6"/>
  <c r="D44" i="6" s="1"/>
  <c r="G44" i="6" s="1"/>
  <c r="E44" i="6"/>
  <c r="C43" i="6"/>
  <c r="A46" i="6" l="1"/>
  <c r="B45" i="6"/>
  <c r="D45" i="6" s="1"/>
  <c r="G45" i="6" s="1"/>
  <c r="E45" i="6"/>
  <c r="C45" i="6"/>
  <c r="C44" i="6"/>
  <c r="E46" i="6" l="1"/>
  <c r="B46" i="6"/>
  <c r="D46" i="6" s="1"/>
  <c r="G46" i="6" s="1"/>
  <c r="C46" i="6"/>
  <c r="A47" i="6"/>
  <c r="E47" i="6" l="1"/>
  <c r="A48" i="6"/>
  <c r="B47" i="6"/>
  <c r="D47" i="6" s="1"/>
  <c r="G47" i="6" s="1"/>
  <c r="E48" i="6" l="1"/>
  <c r="A49" i="6"/>
  <c r="B48" i="6"/>
  <c r="D48" i="6" s="1"/>
  <c r="G48" i="6" s="1"/>
  <c r="C47" i="6"/>
  <c r="A50" i="6" l="1"/>
  <c r="B49" i="6"/>
  <c r="D49" i="6" s="1"/>
  <c r="G49" i="6" s="1"/>
  <c r="E49" i="6"/>
  <c r="C48" i="6"/>
  <c r="A51" i="6" l="1"/>
  <c r="B50" i="6"/>
  <c r="D50" i="6" s="1"/>
  <c r="G50" i="6" s="1"/>
  <c r="E50" i="6"/>
  <c r="C49" i="6"/>
  <c r="A52" i="6" l="1"/>
  <c r="B51" i="6"/>
  <c r="D51" i="6" s="1"/>
  <c r="G51" i="6" s="1"/>
  <c r="E51" i="6"/>
  <c r="C51" i="6"/>
  <c r="C50" i="6"/>
  <c r="E52" i="6" l="1"/>
  <c r="A53" i="6"/>
  <c r="B52" i="6"/>
  <c r="D52" i="6" s="1"/>
  <c r="G52" i="6" s="1"/>
  <c r="E53" i="6" l="1"/>
  <c r="B53" i="6"/>
  <c r="D53" i="6" s="1"/>
  <c r="G53" i="6" s="1"/>
  <c r="C52" i="6"/>
  <c r="C53" i="6" l="1"/>
  <c r="H16" i="3" l="1"/>
  <c r="G16" i="3"/>
  <c r="I16" i="3" s="1"/>
  <c r="K16" i="3" s="1"/>
  <c r="H11" i="3"/>
  <c r="G11" i="3"/>
  <c r="I11" i="3" s="1"/>
  <c r="K11" i="3" s="1"/>
  <c r="H6" i="5" l="1"/>
  <c r="I6" i="5" s="1"/>
  <c r="K6" i="5" s="1"/>
  <c r="H6" i="4"/>
  <c r="G6" i="4"/>
  <c r="I6" i="4" s="1"/>
  <c r="K6" i="4" s="1"/>
  <c r="H6" i="1"/>
  <c r="G6" i="1"/>
  <c r="H6" i="3"/>
  <c r="G6" i="3"/>
  <c r="I6" i="1" l="1"/>
  <c r="K6" i="1" s="1"/>
  <c r="I6" i="3"/>
  <c r="K6" i="3" s="1"/>
</calcChain>
</file>

<file path=xl/sharedStrings.xml><?xml version="1.0" encoding="utf-8"?>
<sst xmlns="http://schemas.openxmlformats.org/spreadsheetml/2006/main" count="153" uniqueCount="72">
  <si>
    <t>Dětský domov</t>
  </si>
  <si>
    <t>Kód</t>
  </si>
  <si>
    <t>Název oboru</t>
  </si>
  <si>
    <t>Pp</t>
  </si>
  <si>
    <t>Po</t>
  </si>
  <si>
    <t>Ukazatel Np</t>
  </si>
  <si>
    <t>Ukazatel No</t>
  </si>
  <si>
    <t>FiN P</t>
  </si>
  <si>
    <t>FiN O</t>
  </si>
  <si>
    <t>FiN celkem</t>
  </si>
  <si>
    <t xml:space="preserve">ONIV </t>
  </si>
  <si>
    <t>NIV celkem</t>
  </si>
  <si>
    <t>SPC</t>
  </si>
  <si>
    <t>Školní družina</t>
  </si>
  <si>
    <t>Název oboru vzdělání</t>
  </si>
  <si>
    <t>FiN Celkem</t>
  </si>
  <si>
    <t>ŠD pravidelná denní docházka</t>
  </si>
  <si>
    <t>Školní Klub</t>
  </si>
  <si>
    <t>ŠK pravidelná činnost</t>
  </si>
  <si>
    <t>ONIV</t>
  </si>
  <si>
    <t>Np</t>
  </si>
  <si>
    <t>No</t>
  </si>
  <si>
    <t>DDM</t>
  </si>
  <si>
    <t>DDM - pravidelná činnost</t>
  </si>
  <si>
    <t>PPP</t>
  </si>
  <si>
    <t>FiN P+O</t>
  </si>
  <si>
    <t>Plat vychovatelů</t>
  </si>
  <si>
    <t>Plat ostatních</t>
  </si>
  <si>
    <t>Np*</t>
  </si>
  <si>
    <t>do 80</t>
  </si>
  <si>
    <t>81 až 125</t>
  </si>
  <si>
    <t>126 až 310</t>
  </si>
  <si>
    <t>více jak 310</t>
  </si>
  <si>
    <t>Krajské normativy internátů § 16 odst. 9</t>
  </si>
  <si>
    <t>MP + odvody</t>
  </si>
  <si>
    <t>Internáty</t>
  </si>
  <si>
    <t>Počet ostatních</t>
  </si>
  <si>
    <t>Průměrný plat</t>
  </si>
  <si>
    <t>ONIV přímé</t>
  </si>
  <si>
    <t>do 10</t>
  </si>
  <si>
    <t>od 11 do 20</t>
  </si>
  <si>
    <t>od 21 do 38</t>
  </si>
  <si>
    <t>od 39 do 267</t>
  </si>
  <si>
    <t>(38 + 0,185*s -0,0002060*s*s)</t>
  </si>
  <si>
    <t>268 do 896</t>
  </si>
  <si>
    <t>(65,5 + 0,029*s - 0,0000066*s*s)</t>
  </si>
  <si>
    <t>897 a více</t>
  </si>
  <si>
    <t>(5,3460432 + 0,13868 * u)/1,07846</t>
  </si>
  <si>
    <t>(10,2535 + 0,07512 * u)/1,07846</t>
  </si>
  <si>
    <t>(5,9919 * ln (u) - 9,3195)/1,07846</t>
  </si>
  <si>
    <t>(22,3750 + 0,008406 * u)/1,07846</t>
  </si>
  <si>
    <t>Speciální pedagogické centrum</t>
  </si>
  <si>
    <t>Normativy DD rok 2022</t>
  </si>
  <si>
    <t>Normativy ŠK rok 2022</t>
  </si>
  <si>
    <t>Normativy ŠD rok 2022</t>
  </si>
  <si>
    <t>Normativy DDM, SPC, PPP rok 2022</t>
  </si>
  <si>
    <t xml:space="preserve">Ukazatel </t>
  </si>
  <si>
    <t xml:space="preserve">FiN </t>
  </si>
  <si>
    <t xml:space="preserve">NIV </t>
  </si>
  <si>
    <t>celkem</t>
  </si>
  <si>
    <t>přímé</t>
  </si>
  <si>
    <t>Domy dětí a mládeže</t>
  </si>
  <si>
    <t>Pedagogicko psychologická poradna</t>
  </si>
  <si>
    <t>Normativy pro domovy mládeže v roce 2022</t>
  </si>
  <si>
    <t>počet ubytovaných</t>
  </si>
  <si>
    <t xml:space="preserve">počet vychovatelů </t>
  </si>
  <si>
    <t>počet ostatních</t>
  </si>
  <si>
    <t>ubytovaní</t>
  </si>
  <si>
    <t>Normativy pro školní stravování v roce 2022</t>
  </si>
  <si>
    <t>počet strávníků</t>
  </si>
  <si>
    <t>hodnota ukazatele No</t>
  </si>
  <si>
    <t>Školní klub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</si>
</sst>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2" x14ac:knownFonts="1">
    <font>
      <sz val="11"/>
      <color theme="1"/>
      <name val="Calibri"/>
      <family val="2"/>
      <charset val="238"/>
      <scheme val="minor"/>
    </font>
    <font>
      <b/>
      <sz val="12"/>
      <name val="Arial CE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b/>
      <sz val="12"/>
      <name val="Arial CE"/>
      <charset val="238"/>
    </font>
    <font>
      <sz val="8"/>
      <name val="Arial CE"/>
      <family val="2"/>
      <charset val="238"/>
    </font>
    <font>
      <sz val="10"/>
      <name val="Arial CE"/>
      <family val="2"/>
      <charset val="238"/>
    </font>
    <font>
      <sz val="10"/>
      <color rgb="FFFF0000"/>
      <name val="Arial"/>
      <family val="2"/>
      <charset val="238"/>
    </font>
    <font>
      <b/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8"/>
      <name val="Arial"/>
      <family val="2"/>
      <charset val="238"/>
    </font>
    <font>
      <sz val="10"/>
      <color rgb="FF00B050"/>
      <name val="Arial CE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13"/>
        <bgColor indexed="64"/>
      </patternFill>
    </fill>
  </fills>
  <borders count="6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/>
      <right style="thick">
        <color indexed="64"/>
      </right>
      <top style="medium">
        <color rgb="FF000000"/>
      </top>
      <bottom/>
      <diagonal/>
    </border>
    <border>
      <left/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/>
      <right style="thick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 style="thin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rgb="FF000000"/>
      </bottom>
      <diagonal/>
    </border>
    <border>
      <left/>
      <right style="medium">
        <color indexed="64"/>
      </right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 style="medium">
        <color indexed="64"/>
      </left>
      <right/>
      <top style="thin">
        <color indexed="64"/>
      </top>
      <bottom style="medium">
        <color rgb="FF000000"/>
      </bottom>
      <diagonal/>
    </border>
    <border>
      <left/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198">
    <xf numFmtId="0" fontId="0" fillId="0" borderId="0" xfId="0"/>
    <xf numFmtId="0" fontId="1" fillId="0" borderId="0" xfId="0" applyFont="1"/>
    <xf numFmtId="0" fontId="4" fillId="0" borderId="0" xfId="0" applyFont="1"/>
    <xf numFmtId="2" fontId="0" fillId="0" borderId="0" xfId="0" applyNumberFormat="1"/>
    <xf numFmtId="0" fontId="0" fillId="0" borderId="0" xfId="0" applyAlignment="1">
      <alignment wrapText="1"/>
    </xf>
    <xf numFmtId="1" fontId="0" fillId="0" borderId="0" xfId="0" applyNumberFormat="1"/>
    <xf numFmtId="0" fontId="1" fillId="3" borderId="0" xfId="0" applyFont="1" applyFill="1"/>
    <xf numFmtId="0" fontId="5" fillId="3" borderId="0" xfId="0" applyFont="1" applyFill="1"/>
    <xf numFmtId="164" fontId="5" fillId="3" borderId="0" xfId="0" applyNumberFormat="1" applyFont="1" applyFill="1"/>
    <xf numFmtId="0" fontId="4" fillId="3" borderId="0" xfId="0" applyFont="1" applyFill="1"/>
    <xf numFmtId="49" fontId="6" fillId="3" borderId="0" xfId="0" applyNumberFormat="1" applyFont="1" applyFill="1"/>
    <xf numFmtId="0" fontId="6" fillId="3" borderId="0" xfId="0" applyFont="1" applyFill="1"/>
    <xf numFmtId="2" fontId="6" fillId="3" borderId="0" xfId="0" applyNumberFormat="1" applyFont="1" applyFill="1"/>
    <xf numFmtId="164" fontId="6" fillId="3" borderId="0" xfId="0" applyNumberFormat="1" applyFont="1" applyFill="1"/>
    <xf numFmtId="0" fontId="6" fillId="0" borderId="0" xfId="0" applyFont="1"/>
    <xf numFmtId="3" fontId="7" fillId="2" borderId="2" xfId="2" applyNumberFormat="1" applyFont="1" applyFill="1" applyBorder="1" applyAlignment="1">
      <alignment horizontal="center"/>
    </xf>
    <xf numFmtId="0" fontId="1" fillId="0" borderId="0" xfId="0" applyFont="1" applyFill="1"/>
    <xf numFmtId="0" fontId="5" fillId="0" borderId="0" xfId="0" applyFont="1" applyFill="1"/>
    <xf numFmtId="164" fontId="5" fillId="0" borderId="0" xfId="0" applyNumberFormat="1" applyFont="1" applyFill="1"/>
    <xf numFmtId="0" fontId="4" fillId="0" borderId="0" xfId="0" applyFont="1" applyFill="1"/>
    <xf numFmtId="49" fontId="6" fillId="0" borderId="0" xfId="0" applyNumberFormat="1" applyFont="1" applyFill="1"/>
    <xf numFmtId="0" fontId="6" fillId="0" borderId="0" xfId="0" applyFont="1" applyFill="1"/>
    <xf numFmtId="2" fontId="6" fillId="0" borderId="0" xfId="0" applyNumberFormat="1" applyFont="1" applyFill="1"/>
    <xf numFmtId="164" fontId="6" fillId="0" borderId="0" xfId="0" applyNumberFormat="1" applyFont="1" applyFill="1"/>
    <xf numFmtId="0" fontId="0" fillId="0" borderId="0" xfId="0" applyFill="1"/>
    <xf numFmtId="1" fontId="0" fillId="0" borderId="0" xfId="0" applyNumberFormat="1" applyFill="1"/>
    <xf numFmtId="1" fontId="7" fillId="0" borderId="0" xfId="2" applyNumberFormat="1" applyFont="1" applyFill="1" applyAlignment="1">
      <alignment horizontal="center"/>
    </xf>
    <xf numFmtId="1" fontId="3" fillId="0" borderId="5" xfId="2" applyNumberFormat="1" applyFont="1" applyFill="1" applyBorder="1" applyAlignment="1">
      <alignment horizontal="center"/>
    </xf>
    <xf numFmtId="0" fontId="0" fillId="0" borderId="0" xfId="0" applyFont="1"/>
    <xf numFmtId="1" fontId="7" fillId="2" borderId="47" xfId="2" applyNumberFormat="1" applyFont="1" applyFill="1" applyBorder="1" applyAlignment="1">
      <alignment horizontal="center"/>
    </xf>
    <xf numFmtId="1" fontId="7" fillId="2" borderId="48" xfId="2" applyNumberFormat="1" applyFont="1" applyFill="1" applyBorder="1" applyAlignment="1">
      <alignment horizontal="center"/>
    </xf>
    <xf numFmtId="1" fontId="7" fillId="2" borderId="6" xfId="2" applyNumberFormat="1" applyFont="1" applyFill="1" applyBorder="1" applyAlignment="1">
      <alignment horizontal="center"/>
    </xf>
    <xf numFmtId="1" fontId="7" fillId="2" borderId="7" xfId="2" applyNumberFormat="1" applyFont="1" applyFill="1" applyBorder="1" applyAlignment="1">
      <alignment horizontal="center"/>
    </xf>
    <xf numFmtId="0" fontId="8" fillId="4" borderId="0" xfId="0" applyFont="1" applyFill="1"/>
    <xf numFmtId="0" fontId="3" fillId="0" borderId="0" xfId="0" applyFont="1" applyFill="1"/>
    <xf numFmtId="164" fontId="3" fillId="0" borderId="0" xfId="0" applyNumberFormat="1" applyFont="1" applyFill="1"/>
    <xf numFmtId="3" fontId="3" fillId="0" borderId="0" xfId="0" applyNumberFormat="1" applyFont="1" applyFill="1"/>
    <xf numFmtId="49" fontId="8" fillId="0" borderId="33" xfId="1" applyNumberFormat="1" applyFont="1" applyFill="1" applyBorder="1" applyAlignment="1">
      <alignment horizontal="center"/>
    </xf>
    <xf numFmtId="0" fontId="8" fillId="0" borderId="34" xfId="1" applyFont="1" applyFill="1" applyBorder="1" applyAlignment="1">
      <alignment horizontal="center" wrapText="1"/>
    </xf>
    <xf numFmtId="0" fontId="8" fillId="0" borderId="35" xfId="1" applyFont="1" applyFill="1" applyBorder="1" applyAlignment="1">
      <alignment horizontal="center" wrapText="1"/>
    </xf>
    <xf numFmtId="49" fontId="9" fillId="0" borderId="1" xfId="1" applyNumberFormat="1" applyFont="1" applyFill="1" applyBorder="1" applyAlignment="1">
      <alignment horizontal="center" wrapText="1"/>
    </xf>
    <xf numFmtId="0" fontId="9" fillId="0" borderId="2" xfId="1" applyFont="1" applyFill="1" applyBorder="1" applyAlignment="1">
      <alignment horizontal="center" wrapText="1"/>
    </xf>
    <xf numFmtId="2" fontId="9" fillId="0" borderId="2" xfId="1" applyNumberFormat="1" applyFont="1" applyFill="1" applyBorder="1" applyAlignment="1">
      <alignment horizontal="center"/>
    </xf>
    <xf numFmtId="3" fontId="9" fillId="0" borderId="2" xfId="1" applyNumberFormat="1" applyFont="1" applyFill="1" applyBorder="1" applyAlignment="1">
      <alignment horizontal="center"/>
    </xf>
    <xf numFmtId="3" fontId="8" fillId="0" borderId="3" xfId="1" applyNumberFormat="1" applyFont="1" applyFill="1" applyBorder="1" applyAlignment="1">
      <alignment horizontal="center"/>
    </xf>
    <xf numFmtId="49" fontId="8" fillId="0" borderId="36" xfId="1" applyNumberFormat="1" applyFont="1" applyFill="1" applyBorder="1" applyAlignment="1">
      <alignment horizontal="center"/>
    </xf>
    <xf numFmtId="0" fontId="8" fillId="0" borderId="37" xfId="1" applyFont="1" applyFill="1" applyBorder="1" applyAlignment="1">
      <alignment horizontal="center" wrapText="1"/>
    </xf>
    <xf numFmtId="1" fontId="3" fillId="0" borderId="38" xfId="1" applyNumberFormat="1" applyFont="1" applyFill="1" applyBorder="1" applyAlignment="1">
      <alignment horizontal="center"/>
    </xf>
    <xf numFmtId="2" fontId="3" fillId="0" borderId="39" xfId="1" applyNumberFormat="1" applyFont="1" applyFill="1" applyBorder="1"/>
    <xf numFmtId="0" fontId="3" fillId="0" borderId="39" xfId="1" applyFont="1" applyFill="1" applyBorder="1"/>
    <xf numFmtId="1" fontId="3" fillId="0" borderId="39" xfId="1" applyNumberFormat="1" applyFont="1" applyFill="1" applyBorder="1"/>
    <xf numFmtId="0" fontId="8" fillId="0" borderId="40" xfId="1" applyFont="1" applyFill="1" applyBorder="1" applyAlignment="1">
      <alignment wrapText="1"/>
    </xf>
    <xf numFmtId="0" fontId="9" fillId="0" borderId="0" xfId="0" applyFont="1" applyFill="1"/>
    <xf numFmtId="49" fontId="8" fillId="0" borderId="41" xfId="1" applyNumberFormat="1" applyFont="1" applyFill="1" applyBorder="1"/>
    <xf numFmtId="0" fontId="8" fillId="0" borderId="42" xfId="1" applyFont="1" applyFill="1" applyBorder="1" applyAlignment="1">
      <alignment wrapText="1"/>
    </xf>
    <xf numFmtId="1" fontId="3" fillId="0" borderId="43" xfId="1" applyNumberFormat="1" applyFont="1" applyFill="1" applyBorder="1" applyAlignment="1">
      <alignment horizontal="center"/>
    </xf>
    <xf numFmtId="2" fontId="3" fillId="0" borderId="44" xfId="1" applyNumberFormat="1" applyFont="1" applyFill="1" applyBorder="1"/>
    <xf numFmtId="0" fontId="3" fillId="0" borderId="44" xfId="1" applyFont="1" applyFill="1" applyBorder="1"/>
    <xf numFmtId="1" fontId="3" fillId="0" borderId="44" xfId="1" applyNumberFormat="1" applyFont="1" applyFill="1" applyBorder="1"/>
    <xf numFmtId="0" fontId="8" fillId="0" borderId="45" xfId="1" applyFont="1" applyFill="1" applyBorder="1" applyAlignment="1">
      <alignment wrapText="1"/>
    </xf>
    <xf numFmtId="49" fontId="3" fillId="0" borderId="46" xfId="1" applyNumberFormat="1" applyFont="1" applyFill="1" applyBorder="1" applyAlignment="1">
      <alignment horizontal="center" wrapText="1"/>
    </xf>
    <xf numFmtId="0" fontId="3" fillId="0" borderId="47" xfId="1" applyFont="1" applyFill="1" applyBorder="1" applyAlignment="1">
      <alignment horizontal="center" wrapText="1"/>
    </xf>
    <xf numFmtId="2" fontId="3" fillId="0" borderId="49" xfId="1" applyNumberFormat="1" applyFont="1" applyFill="1" applyBorder="1" applyAlignment="1">
      <alignment horizontal="center"/>
    </xf>
    <xf numFmtId="2" fontId="3" fillId="0" borderId="50" xfId="1" applyNumberFormat="1" applyFont="1" applyFill="1" applyBorder="1" applyAlignment="1">
      <alignment horizontal="center"/>
    </xf>
    <xf numFmtId="1" fontId="3" fillId="0" borderId="50" xfId="1" applyNumberFormat="1" applyFont="1" applyFill="1" applyBorder="1" applyAlignment="1">
      <alignment horizontal="center"/>
    </xf>
    <xf numFmtId="1" fontId="3" fillId="0" borderId="47" xfId="1" applyNumberFormat="1" applyFont="1" applyFill="1" applyBorder="1" applyAlignment="1">
      <alignment horizontal="center"/>
    </xf>
    <xf numFmtId="1" fontId="8" fillId="0" borderId="51" xfId="1" applyNumberFormat="1" applyFont="1" applyFill="1" applyBorder="1" applyAlignment="1">
      <alignment horizontal="center"/>
    </xf>
    <xf numFmtId="1" fontId="9" fillId="0" borderId="0" xfId="0" applyNumberFormat="1" applyFont="1" applyFill="1"/>
    <xf numFmtId="49" fontId="3" fillId="0" borderId="32" xfId="1" applyNumberFormat="1" applyFont="1" applyFill="1" applyBorder="1" applyAlignment="1">
      <alignment horizontal="center" wrapText="1"/>
    </xf>
    <xf numFmtId="0" fontId="3" fillId="0" borderId="0" xfId="1" applyFont="1" applyFill="1" applyAlignment="1">
      <alignment horizontal="center" wrapText="1"/>
    </xf>
    <xf numFmtId="2" fontId="3" fillId="0" borderId="0" xfId="1" applyNumberFormat="1" applyFont="1" applyFill="1" applyAlignment="1">
      <alignment horizontal="center"/>
    </xf>
    <xf numFmtId="1" fontId="3" fillId="0" borderId="0" xfId="1" applyNumberFormat="1" applyFont="1" applyFill="1" applyAlignment="1">
      <alignment horizontal="center"/>
    </xf>
    <xf numFmtId="1" fontId="8" fillId="0" borderId="0" xfId="1" applyNumberFormat="1" applyFont="1" applyFill="1" applyAlignment="1">
      <alignment horizontal="center"/>
    </xf>
    <xf numFmtId="49" fontId="8" fillId="4" borderId="52" xfId="1" applyNumberFormat="1" applyFont="1" applyFill="1" applyBorder="1" applyAlignment="1">
      <alignment horizontal="left"/>
    </xf>
    <xf numFmtId="0" fontId="3" fillId="0" borderId="5" xfId="1" applyFont="1" applyFill="1" applyBorder="1" applyAlignment="1">
      <alignment horizontal="center" wrapText="1"/>
    </xf>
    <xf numFmtId="2" fontId="3" fillId="0" borderId="5" xfId="1" applyNumberFormat="1" applyFont="1" applyFill="1" applyBorder="1" applyAlignment="1">
      <alignment horizontal="center"/>
    </xf>
    <xf numFmtId="1" fontId="3" fillId="0" borderId="5" xfId="1" applyNumberFormat="1" applyFont="1" applyFill="1" applyBorder="1" applyAlignment="1">
      <alignment horizontal="center"/>
    </xf>
    <xf numFmtId="1" fontId="8" fillId="0" borderId="5" xfId="1" applyNumberFormat="1" applyFont="1" applyFill="1" applyBorder="1" applyAlignment="1">
      <alignment horizontal="center"/>
    </xf>
    <xf numFmtId="49" fontId="8" fillId="0" borderId="44" xfId="1" applyNumberFormat="1" applyFont="1" applyFill="1" applyBorder="1" applyAlignment="1">
      <alignment horizontal="center"/>
    </xf>
    <xf numFmtId="0" fontId="8" fillId="0" borderId="42" xfId="1" applyFont="1" applyFill="1" applyBorder="1" applyAlignment="1">
      <alignment horizontal="center" wrapText="1"/>
    </xf>
    <xf numFmtId="0" fontId="8" fillId="0" borderId="44" xfId="1" applyFont="1" applyFill="1" applyBorder="1" applyAlignment="1">
      <alignment wrapText="1"/>
    </xf>
    <xf numFmtId="49" fontId="8" fillId="0" borderId="44" xfId="1" applyNumberFormat="1" applyFont="1" applyFill="1" applyBorder="1"/>
    <xf numFmtId="49" fontId="3" fillId="0" borderId="6" xfId="1" applyNumberFormat="1" applyFont="1" applyFill="1" applyBorder="1" applyAlignment="1">
      <alignment horizontal="center" wrapText="1"/>
    </xf>
    <xf numFmtId="0" fontId="3" fillId="0" borderId="6" xfId="1" applyFont="1" applyFill="1" applyBorder="1" applyAlignment="1">
      <alignment horizontal="center" wrapText="1"/>
    </xf>
    <xf numFmtId="2" fontId="3" fillId="0" borderId="53" xfId="1" applyNumberFormat="1" applyFont="1" applyFill="1" applyBorder="1" applyAlignment="1">
      <alignment horizontal="center"/>
    </xf>
    <xf numFmtId="2" fontId="3" fillId="0" borderId="8" xfId="1" applyNumberFormat="1" applyFont="1" applyFill="1" applyBorder="1" applyAlignment="1">
      <alignment horizontal="center"/>
    </xf>
    <xf numFmtId="1" fontId="3" fillId="0" borderId="6" xfId="1" applyNumberFormat="1" applyFont="1" applyFill="1" applyBorder="1" applyAlignment="1">
      <alignment horizontal="center"/>
    </xf>
    <xf numFmtId="1" fontId="3" fillId="0" borderId="8" xfId="1" applyNumberFormat="1" applyFont="1" applyFill="1" applyBorder="1" applyAlignment="1">
      <alignment horizontal="center"/>
    </xf>
    <xf numFmtId="1" fontId="8" fillId="0" borderId="7" xfId="1" applyNumberFormat="1" applyFont="1" applyFill="1" applyBorder="1" applyAlignment="1">
      <alignment horizontal="center"/>
    </xf>
    <xf numFmtId="1" fontId="7" fillId="6" borderId="9" xfId="0" applyNumberFormat="1" applyFont="1" applyFill="1" applyBorder="1"/>
    <xf numFmtId="0" fontId="9" fillId="0" borderId="0" xfId="0" applyFont="1"/>
    <xf numFmtId="2" fontId="9" fillId="0" borderId="0" xfId="0" applyNumberFormat="1" applyFont="1"/>
    <xf numFmtId="0" fontId="9" fillId="0" borderId="20" xfId="0" applyFont="1" applyBorder="1" applyAlignment="1">
      <alignment wrapText="1"/>
    </xf>
    <xf numFmtId="2" fontId="9" fillId="0" borderId="10" xfId="0" applyNumberFormat="1" applyFont="1" applyBorder="1" applyAlignment="1">
      <alignment wrapText="1"/>
    </xf>
    <xf numFmtId="0" fontId="9" fillId="0" borderId="10" xfId="0" applyFont="1" applyBorder="1" applyAlignment="1">
      <alignment wrapText="1"/>
    </xf>
    <xf numFmtId="0" fontId="9" fillId="0" borderId="0" xfId="0" applyFont="1" applyAlignment="1">
      <alignment wrapText="1"/>
    </xf>
    <xf numFmtId="0" fontId="9" fillId="0" borderId="28" xfId="0" applyFont="1" applyBorder="1"/>
    <xf numFmtId="2" fontId="9" fillId="0" borderId="23" xfId="0" applyNumberFormat="1" applyFont="1" applyBorder="1"/>
    <xf numFmtId="2" fontId="9" fillId="0" borderId="28" xfId="0" applyNumberFormat="1" applyFont="1" applyBorder="1"/>
    <xf numFmtId="1" fontId="9" fillId="0" borderId="29" xfId="0" applyNumberFormat="1" applyFont="1" applyBorder="1"/>
    <xf numFmtId="0" fontId="7" fillId="2" borderId="10" xfId="0" applyFont="1" applyFill="1" applyBorder="1"/>
    <xf numFmtId="0" fontId="9" fillId="0" borderId="16" xfId="0" applyFont="1" applyBorder="1"/>
    <xf numFmtId="1" fontId="9" fillId="0" borderId="26" xfId="0" applyNumberFormat="1" applyFont="1" applyBorder="1"/>
    <xf numFmtId="0" fontId="9" fillId="0" borderId="8" xfId="0" applyFont="1" applyBorder="1"/>
    <xf numFmtId="2" fontId="9" fillId="0" borderId="8" xfId="0" applyNumberFormat="1" applyFont="1" applyBorder="1"/>
    <xf numFmtId="1" fontId="9" fillId="0" borderId="6" xfId="0" applyNumberFormat="1" applyFont="1" applyBorder="1"/>
    <xf numFmtId="0" fontId="9" fillId="0" borderId="12" xfId="0" applyFont="1" applyBorder="1"/>
    <xf numFmtId="2" fontId="9" fillId="0" borderId="24" xfId="0" applyNumberFormat="1" applyFont="1" applyBorder="1"/>
    <xf numFmtId="1" fontId="9" fillId="0" borderId="24" xfId="0" applyNumberFormat="1" applyFont="1" applyBorder="1"/>
    <xf numFmtId="2" fontId="9" fillId="0" borderId="29" xfId="0" applyNumberFormat="1" applyFont="1" applyBorder="1"/>
    <xf numFmtId="2" fontId="9" fillId="0" borderId="30" xfId="0" applyNumberFormat="1" applyFont="1" applyBorder="1"/>
    <xf numFmtId="0" fontId="9" fillId="0" borderId="10" xfId="0" applyFont="1" applyBorder="1"/>
    <xf numFmtId="0" fontId="9" fillId="0" borderId="31" xfId="0" applyFont="1" applyBorder="1" applyAlignment="1">
      <alignment horizontal="left"/>
    </xf>
    <xf numFmtId="0" fontId="9" fillId="0" borderId="9" xfId="0" applyFont="1" applyBorder="1" applyAlignment="1">
      <alignment horizontal="left"/>
    </xf>
    <xf numFmtId="0" fontId="9" fillId="0" borderId="0" xfId="0" applyFont="1" applyAlignment="1">
      <alignment horizontal="left"/>
    </xf>
    <xf numFmtId="2" fontId="9" fillId="0" borderId="31" xfId="0" applyNumberFormat="1" applyFont="1" applyBorder="1" applyAlignment="1">
      <alignment horizontal="left"/>
    </xf>
    <xf numFmtId="2" fontId="9" fillId="0" borderId="9" xfId="0" applyNumberFormat="1" applyFont="1" applyBorder="1" applyAlignment="1">
      <alignment horizontal="left"/>
    </xf>
    <xf numFmtId="2" fontId="9" fillId="0" borderId="9" xfId="0" applyNumberFormat="1" applyFont="1" applyBorder="1"/>
    <xf numFmtId="0" fontId="8" fillId="5" borderId="0" xfId="0" applyFont="1" applyFill="1"/>
    <xf numFmtId="0" fontId="3" fillId="3" borderId="0" xfId="0" applyFont="1" applyFill="1"/>
    <xf numFmtId="164" fontId="3" fillId="3" borderId="0" xfId="0" applyNumberFormat="1" applyFont="1" applyFill="1"/>
    <xf numFmtId="0" fontId="10" fillId="3" borderId="0" xfId="0" applyFont="1" applyFill="1"/>
    <xf numFmtId="49" fontId="8" fillId="0" borderId="33" xfId="1" applyNumberFormat="1" applyFont="1" applyBorder="1" applyAlignment="1">
      <alignment horizontal="center"/>
    </xf>
    <xf numFmtId="0" fontId="8" fillId="0" borderId="34" xfId="1" applyFont="1" applyBorder="1" applyAlignment="1">
      <alignment horizontal="center" wrapText="1"/>
    </xf>
    <xf numFmtId="0" fontId="8" fillId="0" borderId="35" xfId="1" applyFont="1" applyBorder="1" applyAlignment="1">
      <alignment horizontal="center" wrapText="1"/>
    </xf>
    <xf numFmtId="3" fontId="8" fillId="0" borderId="3" xfId="1" applyNumberFormat="1" applyFont="1" applyBorder="1" applyAlignment="1">
      <alignment horizontal="center"/>
    </xf>
    <xf numFmtId="164" fontId="10" fillId="3" borderId="0" xfId="0" applyNumberFormat="1" applyFont="1" applyFill="1"/>
    <xf numFmtId="49" fontId="9" fillId="0" borderId="1" xfId="1" applyNumberFormat="1" applyFont="1" applyBorder="1" applyAlignment="1">
      <alignment horizontal="center" wrapText="1"/>
    </xf>
    <xf numFmtId="0" fontId="9" fillId="0" borderId="2" xfId="1" applyFont="1" applyBorder="1" applyAlignment="1">
      <alignment horizontal="center" wrapText="1"/>
    </xf>
    <xf numFmtId="2" fontId="9" fillId="0" borderId="2" xfId="1" applyNumberFormat="1" applyFont="1" applyBorder="1" applyAlignment="1">
      <alignment horizontal="center"/>
    </xf>
    <xf numFmtId="3" fontId="9" fillId="0" borderId="2" xfId="1" applyNumberFormat="1" applyFont="1" applyBorder="1" applyAlignment="1">
      <alignment horizontal="center"/>
    </xf>
    <xf numFmtId="1" fontId="3" fillId="0" borderId="2" xfId="2" applyNumberFormat="1" applyFont="1" applyBorder="1" applyAlignment="1">
      <alignment horizontal="center"/>
    </xf>
    <xf numFmtId="0" fontId="8" fillId="0" borderId="0" xfId="0" applyFont="1"/>
    <xf numFmtId="1" fontId="7" fillId="6" borderId="10" xfId="0" applyNumberFormat="1" applyFont="1" applyFill="1" applyBorder="1"/>
    <xf numFmtId="0" fontId="9" fillId="0" borderId="1" xfId="0" applyFont="1" applyBorder="1" applyAlignment="1">
      <alignment wrapText="1"/>
    </xf>
    <xf numFmtId="0" fontId="9" fillId="0" borderId="2" xfId="0" applyFont="1" applyBorder="1" applyAlignment="1">
      <alignment wrapText="1"/>
    </xf>
    <xf numFmtId="0" fontId="9" fillId="0" borderId="3" xfId="0" applyFont="1" applyBorder="1" applyAlignment="1">
      <alignment wrapText="1"/>
    </xf>
    <xf numFmtId="0" fontId="9" fillId="0" borderId="54" xfId="0" applyFont="1" applyBorder="1" applyAlignment="1">
      <alignment wrapText="1"/>
    </xf>
    <xf numFmtId="0" fontId="9" fillId="0" borderId="4" xfId="0" applyFont="1" applyBorder="1" applyAlignment="1">
      <alignment wrapText="1"/>
    </xf>
    <xf numFmtId="0" fontId="9" fillId="0" borderId="9" xfId="0" applyFont="1" applyBorder="1" applyAlignment="1">
      <alignment wrapText="1"/>
    </xf>
    <xf numFmtId="0" fontId="9" fillId="0" borderId="11" xfId="0" applyFont="1" applyBorder="1"/>
    <xf numFmtId="2" fontId="9" fillId="0" borderId="55" xfId="0" applyNumberFormat="1" applyFont="1" applyBorder="1"/>
    <xf numFmtId="2" fontId="9" fillId="0" borderId="56" xfId="0" applyNumberFormat="1" applyFont="1" applyBorder="1"/>
    <xf numFmtId="1" fontId="9" fillId="0" borderId="12" xfId="0" applyNumberFormat="1" applyFont="1" applyBorder="1"/>
    <xf numFmtId="1" fontId="9" fillId="0" borderId="57" xfId="0" applyNumberFormat="1" applyFont="1" applyBorder="1"/>
    <xf numFmtId="0" fontId="9" fillId="0" borderId="13" xfId="0" applyFont="1" applyBorder="1"/>
    <xf numFmtId="2" fontId="9" fillId="0" borderId="14" xfId="0" applyNumberFormat="1" applyFont="1" applyBorder="1"/>
    <xf numFmtId="2" fontId="9" fillId="0" borderId="15" xfId="0" applyNumberFormat="1" applyFont="1" applyBorder="1"/>
    <xf numFmtId="1" fontId="9" fillId="0" borderId="16" xfId="0" applyNumberFormat="1" applyFont="1" applyBorder="1"/>
    <xf numFmtId="2" fontId="9" fillId="0" borderId="26" xfId="0" applyNumberFormat="1" applyFont="1" applyBorder="1"/>
    <xf numFmtId="1" fontId="9" fillId="0" borderId="17" xfId="0" applyNumberFormat="1" applyFont="1" applyBorder="1"/>
    <xf numFmtId="0" fontId="9" fillId="0" borderId="18" xfId="0" applyFont="1" applyBorder="1"/>
    <xf numFmtId="2" fontId="9" fillId="0" borderId="58" xfId="0" applyNumberFormat="1" applyFont="1" applyBorder="1"/>
    <xf numFmtId="2" fontId="9" fillId="0" borderId="19" xfId="0" applyNumberFormat="1" applyFont="1" applyBorder="1"/>
    <xf numFmtId="1" fontId="9" fillId="0" borderId="8" xfId="0" applyNumberFormat="1" applyFont="1" applyBorder="1"/>
    <xf numFmtId="2" fontId="9" fillId="0" borderId="6" xfId="0" applyNumberFormat="1" applyFont="1" applyBorder="1"/>
    <xf numFmtId="1" fontId="9" fillId="0" borderId="7" xfId="0" applyNumberFormat="1" applyFont="1" applyBorder="1"/>
    <xf numFmtId="0" fontId="9" fillId="0" borderId="20" xfId="0" applyFont="1" applyBorder="1"/>
    <xf numFmtId="0" fontId="9" fillId="0" borderId="4" xfId="0" applyFont="1" applyBorder="1"/>
    <xf numFmtId="0" fontId="9" fillId="0" borderId="12" xfId="0" applyFont="1" applyBorder="1" applyAlignment="1">
      <alignment horizontal="right"/>
    </xf>
    <xf numFmtId="0" fontId="9" fillId="0" borderId="24" xfId="0" applyFont="1" applyBorder="1"/>
    <xf numFmtId="164" fontId="9" fillId="0" borderId="0" xfId="0" applyNumberFormat="1" applyFont="1"/>
    <xf numFmtId="0" fontId="9" fillId="0" borderId="16" xfId="0" applyFont="1" applyBorder="1" applyAlignment="1">
      <alignment horizontal="right"/>
    </xf>
    <xf numFmtId="0" fontId="9" fillId="0" borderId="26" xfId="0" applyFont="1" applyBorder="1"/>
    <xf numFmtId="0" fontId="9" fillId="0" borderId="8" xfId="0" applyFont="1" applyBorder="1" applyAlignment="1">
      <alignment horizontal="right"/>
    </xf>
    <xf numFmtId="0" fontId="9" fillId="0" borderId="6" xfId="0" applyFont="1" applyBorder="1"/>
    <xf numFmtId="2" fontId="3" fillId="0" borderId="0" xfId="0" applyNumberFormat="1" applyFont="1"/>
    <xf numFmtId="3" fontId="3" fillId="0" borderId="0" xfId="0" applyNumberFormat="1" applyFont="1"/>
    <xf numFmtId="3" fontId="8" fillId="0" borderId="0" xfId="0" applyNumberFormat="1" applyFont="1"/>
    <xf numFmtId="0" fontId="3" fillId="0" borderId="33" xfId="0" applyFont="1" applyBorder="1" applyAlignment="1">
      <alignment wrapText="1"/>
    </xf>
    <xf numFmtId="2" fontId="3" fillId="0" borderId="34" xfId="0" applyNumberFormat="1" applyFont="1" applyBorder="1" applyAlignment="1">
      <alignment wrapText="1"/>
    </xf>
    <xf numFmtId="2" fontId="3" fillId="0" borderId="59" xfId="0" applyNumberFormat="1" applyFont="1" applyBorder="1" applyAlignment="1">
      <alignment wrapText="1"/>
    </xf>
    <xf numFmtId="3" fontId="3" fillId="0" borderId="4" xfId="0" applyNumberFormat="1" applyFont="1" applyBorder="1" applyAlignment="1">
      <alignment wrapText="1"/>
    </xf>
    <xf numFmtId="3" fontId="3" fillId="0" borderId="60" xfId="0" applyNumberFormat="1" applyFont="1" applyBorder="1" applyAlignment="1">
      <alignment wrapText="1"/>
    </xf>
    <xf numFmtId="3" fontId="3" fillId="0" borderId="2" xfId="0" applyNumberFormat="1" applyFont="1" applyBorder="1" applyAlignment="1">
      <alignment wrapText="1"/>
    </xf>
    <xf numFmtId="3" fontId="3" fillId="0" borderId="54" xfId="0" applyNumberFormat="1" applyFont="1" applyBorder="1" applyAlignment="1">
      <alignment wrapText="1"/>
    </xf>
    <xf numFmtId="3" fontId="8" fillId="0" borderId="10" xfId="0" applyNumberFormat="1" applyFont="1" applyBorder="1" applyAlignment="1">
      <alignment wrapText="1"/>
    </xf>
    <xf numFmtId="2" fontId="3" fillId="0" borderId="2" xfId="0" applyNumberFormat="1" applyFont="1" applyBorder="1"/>
    <xf numFmtId="3" fontId="7" fillId="2" borderId="2" xfId="0" applyNumberFormat="1" applyFont="1" applyFill="1" applyBorder="1"/>
    <xf numFmtId="3" fontId="3" fillId="0" borderId="2" xfId="0" applyNumberFormat="1" applyFont="1" applyBorder="1"/>
    <xf numFmtId="3" fontId="8" fillId="0" borderId="3" xfId="0" applyNumberFormat="1" applyFont="1" applyBorder="1"/>
    <xf numFmtId="3" fontId="7" fillId="2" borderId="2" xfId="1" applyNumberFormat="1" applyFont="1" applyFill="1" applyBorder="1" applyAlignment="1">
      <alignment horizontal="center"/>
    </xf>
    <xf numFmtId="0" fontId="11" fillId="3" borderId="0" xfId="0" applyFont="1" applyFill="1"/>
    <xf numFmtId="0" fontId="3" fillId="4" borderId="1" xfId="0" applyFont="1" applyFill="1" applyBorder="1"/>
    <xf numFmtId="0" fontId="9" fillId="0" borderId="0" xfId="0" applyFont="1" applyAlignment="1">
      <alignment horizontal="right"/>
    </xf>
    <xf numFmtId="2" fontId="9" fillId="0" borderId="1" xfId="0" applyNumberFormat="1" applyFont="1" applyBorder="1"/>
    <xf numFmtId="0" fontId="9" fillId="0" borderId="2" xfId="0" applyFont="1" applyBorder="1"/>
    <xf numFmtId="0" fontId="9" fillId="0" borderId="21" xfId="0" applyFont="1" applyBorder="1"/>
    <xf numFmtId="0" fontId="9" fillId="0" borderId="3" xfId="0" applyFont="1" applyBorder="1"/>
    <xf numFmtId="2" fontId="9" fillId="0" borderId="22" xfId="0" applyNumberFormat="1" applyFont="1" applyBorder="1" applyAlignment="1">
      <alignment horizontal="right"/>
    </xf>
    <xf numFmtId="0" fontId="9" fillId="0" borderId="14" xfId="0" applyFont="1" applyBorder="1" applyAlignment="1">
      <alignment horizontal="right"/>
    </xf>
    <xf numFmtId="0" fontId="9" fillId="0" borderId="23" xfId="0" applyFont="1" applyBorder="1" applyAlignment="1">
      <alignment horizontal="right"/>
    </xf>
    <xf numFmtId="2" fontId="9" fillId="0" borderId="13" xfId="0" applyNumberFormat="1" applyFont="1" applyBorder="1" applyAlignment="1">
      <alignment horizontal="right"/>
    </xf>
    <xf numFmtId="0" fontId="9" fillId="0" borderId="25" xfId="0" applyFont="1" applyBorder="1" applyAlignment="1">
      <alignment horizontal="right"/>
    </xf>
    <xf numFmtId="0" fontId="9" fillId="0" borderId="15" xfId="0" applyFont="1" applyBorder="1" applyAlignment="1">
      <alignment horizontal="right"/>
    </xf>
    <xf numFmtId="2" fontId="9" fillId="0" borderId="18" xfId="0" applyNumberFormat="1" applyFont="1" applyBorder="1" applyAlignment="1">
      <alignment horizontal="right"/>
    </xf>
    <xf numFmtId="0" fontId="9" fillId="0" borderId="27" xfId="0" applyFont="1" applyBorder="1" applyAlignment="1">
      <alignment horizontal="right"/>
    </xf>
    <xf numFmtId="0" fontId="9" fillId="0" borderId="19" xfId="0" applyFont="1" applyBorder="1" applyAlignment="1">
      <alignment horizontal="right"/>
    </xf>
  </cellXfs>
  <cellStyles count="3">
    <cellStyle name="Normální" xfId="0" builtinId="0"/>
    <cellStyle name="normální_prevod_souhrn" xfId="2" xr:uid="{4EF52F67-4435-40DB-971D-E7ADE1CCD286}"/>
    <cellStyle name="normální_Třídění oborů" xfId="1" xr:uid="{A0B6431D-6C68-45EE-857D-366D48C5E9D3}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770ED6-761C-4D06-889D-602D57275FBA}">
  <dimension ref="A1:N9"/>
  <sheetViews>
    <sheetView tabSelected="1" workbookViewId="0">
      <selection activeCell="I18" sqref="I18"/>
    </sheetView>
  </sheetViews>
  <sheetFormatPr defaultRowHeight="11.25" x14ac:dyDescent="0.2"/>
  <cols>
    <col min="1" max="1" width="25.85546875" style="7" customWidth="1"/>
    <col min="2" max="3" width="9" style="7" customWidth="1"/>
    <col min="4" max="4" width="7.42578125" style="7" customWidth="1"/>
    <col min="5" max="5" width="11.28515625" style="7" bestFit="1" customWidth="1"/>
    <col min="6" max="6" width="9.28515625" style="8" bestFit="1" customWidth="1"/>
    <col min="7" max="7" width="10.140625" style="7" bestFit="1" customWidth="1"/>
    <col min="8" max="8" width="9.28515625" style="7" bestFit="1" customWidth="1"/>
    <col min="9" max="9" width="10.85546875" style="7" bestFit="1" customWidth="1"/>
    <col min="10" max="10" width="9.42578125" style="7" customWidth="1"/>
    <col min="11" max="11" width="11.5703125" style="7" customWidth="1"/>
    <col min="12" max="16384" width="9.140625" style="7"/>
  </cols>
  <sheetData>
    <row r="1" spans="1:14" ht="15.75" x14ac:dyDescent="0.25">
      <c r="A1" s="6" t="s">
        <v>52</v>
      </c>
    </row>
    <row r="2" spans="1:14" ht="15.75" x14ac:dyDescent="0.25">
      <c r="A2" s="9"/>
    </row>
    <row r="3" spans="1:14" ht="15.75" x14ac:dyDescent="0.25">
      <c r="A3" s="9"/>
    </row>
    <row r="4" spans="1:14" ht="13.5" thickBot="1" x14ac:dyDescent="0.25">
      <c r="A4" s="33" t="s">
        <v>0</v>
      </c>
      <c r="B4" s="11"/>
      <c r="C4" s="12"/>
      <c r="D4" s="11"/>
      <c r="E4" s="11"/>
      <c r="F4" s="13"/>
      <c r="G4" s="14"/>
      <c r="H4" s="11"/>
      <c r="I4" s="11"/>
      <c r="J4" s="11"/>
      <c r="K4" s="11"/>
    </row>
    <row r="5" spans="1:14" ht="30" customHeight="1" thickBot="1" x14ac:dyDescent="0.25">
      <c r="A5" s="122" t="s">
        <v>1</v>
      </c>
      <c r="B5" s="123" t="s">
        <v>2</v>
      </c>
      <c r="C5" s="123" t="s">
        <v>3</v>
      </c>
      <c r="D5" s="123" t="s">
        <v>4</v>
      </c>
      <c r="E5" s="123" t="s">
        <v>5</v>
      </c>
      <c r="F5" s="123" t="s">
        <v>6</v>
      </c>
      <c r="G5" s="123" t="s">
        <v>7</v>
      </c>
      <c r="H5" s="123" t="s">
        <v>8</v>
      </c>
      <c r="I5" s="123" t="s">
        <v>9</v>
      </c>
      <c r="J5" s="123" t="s">
        <v>10</v>
      </c>
      <c r="K5" s="124" t="s">
        <v>11</v>
      </c>
      <c r="L5" s="11"/>
      <c r="M5" s="11"/>
      <c r="N5" s="11"/>
    </row>
    <row r="6" spans="1:14" ht="39" customHeight="1" thickBot="1" x14ac:dyDescent="0.25">
      <c r="A6" s="127" t="s">
        <v>0</v>
      </c>
      <c r="B6" s="128" t="s">
        <v>0</v>
      </c>
      <c r="C6" s="15">
        <v>48500</v>
      </c>
      <c r="D6" s="15">
        <v>25297</v>
      </c>
      <c r="E6" s="129">
        <v>0.3</v>
      </c>
      <c r="F6" s="129">
        <v>0.6</v>
      </c>
      <c r="G6" s="130">
        <f>12*C6/E6</f>
        <v>1940000</v>
      </c>
      <c r="H6" s="130">
        <f>12*D6/F6</f>
        <v>505940</v>
      </c>
      <c r="I6" s="130">
        <f>G6+H6</f>
        <v>2445940</v>
      </c>
      <c r="J6" s="181">
        <v>20830</v>
      </c>
      <c r="K6" s="125">
        <f>I6*1.358+J6</f>
        <v>3342416.52</v>
      </c>
      <c r="L6" s="11"/>
      <c r="M6" s="182"/>
      <c r="N6" s="11"/>
    </row>
    <row r="7" spans="1:14" ht="12.75" x14ac:dyDescent="0.2">
      <c r="A7" s="119"/>
      <c r="B7" s="119"/>
      <c r="C7" s="119"/>
      <c r="D7" s="119"/>
      <c r="E7" s="119"/>
      <c r="F7" s="120"/>
      <c r="G7" s="167"/>
      <c r="H7" s="167"/>
      <c r="I7" s="119"/>
      <c r="J7" s="119"/>
      <c r="K7" s="119"/>
      <c r="L7" s="11"/>
      <c r="M7" s="11"/>
      <c r="N7" s="11"/>
    </row>
    <row r="8" spans="1:14" ht="12.75" x14ac:dyDescent="0.2">
      <c r="A8" s="119"/>
      <c r="B8" s="119"/>
      <c r="C8" s="119"/>
      <c r="D8" s="119"/>
      <c r="E8" s="119"/>
      <c r="F8" s="120"/>
      <c r="G8" s="119"/>
      <c r="H8" s="119"/>
      <c r="I8" s="119"/>
      <c r="J8" s="119"/>
      <c r="K8" s="119"/>
      <c r="L8" s="11"/>
      <c r="M8" s="11"/>
      <c r="N8" s="11"/>
    </row>
    <row r="9" spans="1:14" ht="12.75" x14ac:dyDescent="0.2">
      <c r="A9" s="119"/>
      <c r="B9" s="119"/>
      <c r="C9" s="119"/>
      <c r="D9" s="119"/>
      <c r="E9" s="119"/>
      <c r="F9" s="120"/>
      <c r="G9" s="119"/>
      <c r="H9" s="119"/>
      <c r="I9" s="119"/>
      <c r="J9" s="119"/>
      <c r="K9" s="119"/>
      <c r="L9" s="11"/>
      <c r="M9" s="11"/>
      <c r="N9" s="11"/>
    </row>
  </sheetData>
  <pageMargins left="0.7" right="0.7" top="0.78740157499999996" bottom="0.78740157499999996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5D486A-6694-4A58-AB6E-B6B235047479}">
  <dimension ref="A1:I95"/>
  <sheetViews>
    <sheetView workbookViewId="0">
      <selection activeCell="H90" sqref="H90"/>
    </sheetView>
  </sheetViews>
  <sheetFormatPr defaultRowHeight="15" x14ac:dyDescent="0.25"/>
  <cols>
    <col min="1" max="1" width="14.85546875" customWidth="1"/>
    <col min="2" max="3" width="12" style="3" customWidth="1"/>
    <col min="4" max="4" width="11.7109375" style="3" customWidth="1"/>
    <col min="5" max="5" width="9.7109375" customWidth="1"/>
    <col min="6" max="6" width="25.42578125" hidden="1" customWidth="1"/>
    <col min="7" max="7" width="12.5703125" customWidth="1"/>
  </cols>
  <sheetData>
    <row r="1" spans="1:9" ht="15.75" x14ac:dyDescent="0.25">
      <c r="A1" s="1" t="s">
        <v>68</v>
      </c>
    </row>
    <row r="2" spans="1:9" ht="15.75" thickBot="1" x14ac:dyDescent="0.3">
      <c r="A2" s="90"/>
      <c r="B2" s="91"/>
      <c r="C2" s="91"/>
      <c r="D2" s="91"/>
      <c r="E2" s="90"/>
      <c r="F2" s="90"/>
      <c r="G2" s="90"/>
    </row>
    <row r="3" spans="1:9" s="4" customFormat="1" ht="27" thickBot="1" x14ac:dyDescent="0.3">
      <c r="A3" s="92" t="s">
        <v>69</v>
      </c>
      <c r="B3" s="93" t="s">
        <v>21</v>
      </c>
      <c r="C3" s="93" t="s">
        <v>36</v>
      </c>
      <c r="D3" s="93" t="s">
        <v>8</v>
      </c>
      <c r="E3" s="94" t="s">
        <v>37</v>
      </c>
      <c r="F3" s="95"/>
      <c r="G3" s="94" t="s">
        <v>38</v>
      </c>
    </row>
    <row r="4" spans="1:9" ht="15.75" thickBot="1" x14ac:dyDescent="0.3">
      <c r="A4" s="96">
        <v>10</v>
      </c>
      <c r="B4" s="97">
        <f>IF(A4&lt;11,7.85,IF(A4&lt;21,18.5,(IF(A4&lt;39,27,IF(A4&lt;268,38+0.185*A4-0.000206*A4*A4,IF(A4&lt;897,65.5+0.029*A4-0.0000066*A4*A4,86))))))</f>
        <v>7.85</v>
      </c>
      <c r="C4" s="98">
        <f>A4/B4</f>
        <v>1.2738853503184715</v>
      </c>
      <c r="D4" s="99">
        <f>(12*$E$4/B4)</f>
        <v>37654.012738853504</v>
      </c>
      <c r="E4" s="89">
        <v>24632</v>
      </c>
      <c r="F4" s="90"/>
      <c r="G4" s="100">
        <v>76</v>
      </c>
      <c r="H4" s="5"/>
      <c r="I4" s="5"/>
    </row>
    <row r="5" spans="1:9" x14ac:dyDescent="0.25">
      <c r="A5" s="101">
        <f>A4+10</f>
        <v>20</v>
      </c>
      <c r="B5" s="97">
        <f t="shared" ref="B5:B68" si="0">IF(A5&lt;11,7.85,IF(A5&lt;21,18.5,(IF(A5&lt;39,27,IF(A5&lt;268,38+0.185*A5-0.000206*A5*A5,IF(A5&lt;897,65.5+0.029*A5-0.0000066*A5*A5,86))))))</f>
        <v>18.5</v>
      </c>
      <c r="C5" s="98">
        <f t="shared" ref="C5:C55" si="1">A5/B5</f>
        <v>1.0810810810810811</v>
      </c>
      <c r="D5" s="102">
        <f t="shared" ref="D5:D55" si="2">(12*$E$4/B5)</f>
        <v>15977.513513513513</v>
      </c>
      <c r="E5" s="90"/>
      <c r="F5" s="90"/>
      <c r="G5" s="90"/>
    </row>
    <row r="6" spans="1:9" x14ac:dyDescent="0.25">
      <c r="A6" s="101">
        <f t="shared" ref="A6:A69" si="3">A5+10</f>
        <v>30</v>
      </c>
      <c r="B6" s="97">
        <f t="shared" si="0"/>
        <v>27</v>
      </c>
      <c r="C6" s="98">
        <f t="shared" si="1"/>
        <v>1.1111111111111112</v>
      </c>
      <c r="D6" s="102">
        <f t="shared" si="2"/>
        <v>10947.555555555555</v>
      </c>
      <c r="E6" s="90"/>
      <c r="F6" s="90"/>
      <c r="G6" s="90"/>
    </row>
    <row r="7" spans="1:9" x14ac:dyDescent="0.25">
      <c r="A7" s="101">
        <f t="shared" si="3"/>
        <v>40</v>
      </c>
      <c r="B7" s="97">
        <f t="shared" si="0"/>
        <v>45.070399999999999</v>
      </c>
      <c r="C7" s="98">
        <f t="shared" si="1"/>
        <v>0.88750044375022186</v>
      </c>
      <c r="D7" s="102">
        <f t="shared" si="2"/>
        <v>6558.2732791366398</v>
      </c>
      <c r="E7" s="90"/>
      <c r="F7" s="90"/>
      <c r="G7" s="90"/>
    </row>
    <row r="8" spans="1:9" x14ac:dyDescent="0.25">
      <c r="A8" s="101">
        <f t="shared" si="3"/>
        <v>50</v>
      </c>
      <c r="B8" s="97">
        <f t="shared" si="0"/>
        <v>46.734999999999999</v>
      </c>
      <c r="C8" s="98">
        <f t="shared" si="1"/>
        <v>1.0698619878035733</v>
      </c>
      <c r="D8" s="102">
        <f t="shared" si="2"/>
        <v>6324.6817160586288</v>
      </c>
      <c r="E8" s="90"/>
      <c r="F8" s="90"/>
      <c r="G8" s="90"/>
    </row>
    <row r="9" spans="1:9" x14ac:dyDescent="0.25">
      <c r="A9" s="101">
        <f t="shared" si="3"/>
        <v>60</v>
      </c>
      <c r="B9" s="97">
        <f t="shared" si="0"/>
        <v>48.358400000000003</v>
      </c>
      <c r="C9" s="98">
        <f t="shared" si="1"/>
        <v>1.2407358390682901</v>
      </c>
      <c r="D9" s="102">
        <f t="shared" si="2"/>
        <v>6112.3610375860244</v>
      </c>
      <c r="E9" s="90"/>
      <c r="F9" s="90"/>
      <c r="G9" s="90"/>
    </row>
    <row r="10" spans="1:9" x14ac:dyDescent="0.25">
      <c r="A10" s="101">
        <f t="shared" si="3"/>
        <v>70</v>
      </c>
      <c r="B10" s="97">
        <f t="shared" si="0"/>
        <v>49.940600000000003</v>
      </c>
      <c r="C10" s="98">
        <f t="shared" si="1"/>
        <v>1.4016651782317393</v>
      </c>
      <c r="D10" s="102">
        <f t="shared" si="2"/>
        <v>5918.7114291778626</v>
      </c>
      <c r="E10" s="90"/>
      <c r="F10" s="90"/>
      <c r="G10" s="90"/>
    </row>
    <row r="11" spans="1:9" x14ac:dyDescent="0.25">
      <c r="A11" s="101">
        <f t="shared" si="3"/>
        <v>80</v>
      </c>
      <c r="B11" s="97">
        <f t="shared" si="0"/>
        <v>51.4816</v>
      </c>
      <c r="C11" s="98">
        <f t="shared" si="1"/>
        <v>1.5539532570860268</v>
      </c>
      <c r="D11" s="102">
        <f t="shared" si="2"/>
        <v>5741.5464942814524</v>
      </c>
      <c r="E11" s="90"/>
      <c r="F11" s="90"/>
      <c r="G11" s="90"/>
    </row>
    <row r="12" spans="1:9" x14ac:dyDescent="0.25">
      <c r="A12" s="101">
        <f t="shared" si="3"/>
        <v>90</v>
      </c>
      <c r="B12" s="97">
        <f t="shared" si="0"/>
        <v>52.981400000000001</v>
      </c>
      <c r="C12" s="98">
        <f t="shared" si="1"/>
        <v>1.6987093583786008</v>
      </c>
      <c r="D12" s="102">
        <f t="shared" si="2"/>
        <v>5579.0145220775594</v>
      </c>
      <c r="E12" s="90"/>
      <c r="F12" s="90"/>
      <c r="G12" s="90"/>
    </row>
    <row r="13" spans="1:9" x14ac:dyDescent="0.25">
      <c r="A13" s="101">
        <f t="shared" si="3"/>
        <v>100</v>
      </c>
      <c r="B13" s="97">
        <f t="shared" si="0"/>
        <v>54.44</v>
      </c>
      <c r="C13" s="98">
        <f t="shared" si="1"/>
        <v>1.8368846436443793</v>
      </c>
      <c r="D13" s="102">
        <f t="shared" si="2"/>
        <v>5429.5371050698022</v>
      </c>
      <c r="E13" s="90"/>
      <c r="F13" s="90"/>
      <c r="G13" s="90"/>
    </row>
    <row r="14" spans="1:9" x14ac:dyDescent="0.25">
      <c r="A14" s="101">
        <f t="shared" si="3"/>
        <v>110</v>
      </c>
      <c r="B14" s="97">
        <f t="shared" si="0"/>
        <v>55.857399999999998</v>
      </c>
      <c r="C14" s="98">
        <f t="shared" si="1"/>
        <v>1.9693003970825711</v>
      </c>
      <c r="D14" s="102">
        <f t="shared" si="2"/>
        <v>5291.7608051932248</v>
      </c>
      <c r="E14" s="90"/>
      <c r="F14" s="90"/>
      <c r="G14" s="90"/>
    </row>
    <row r="15" spans="1:9" x14ac:dyDescent="0.25">
      <c r="A15" s="101">
        <f t="shared" si="3"/>
        <v>120</v>
      </c>
      <c r="B15" s="97">
        <f t="shared" si="0"/>
        <v>57.233600000000003</v>
      </c>
      <c r="C15" s="98">
        <f t="shared" si="1"/>
        <v>2.0966704872662212</v>
      </c>
      <c r="D15" s="102">
        <f t="shared" si="2"/>
        <v>5164.5187442341557</v>
      </c>
      <c r="E15" s="90"/>
      <c r="F15" s="90"/>
      <c r="G15" s="90"/>
    </row>
    <row r="16" spans="1:9" x14ac:dyDescent="0.25">
      <c r="A16" s="101">
        <f t="shared" si="3"/>
        <v>130</v>
      </c>
      <c r="B16" s="97">
        <f t="shared" si="0"/>
        <v>58.568599999999996</v>
      </c>
      <c r="C16" s="98">
        <f t="shared" si="1"/>
        <v>2.2196193864972016</v>
      </c>
      <c r="D16" s="102">
        <f t="shared" si="2"/>
        <v>5046.7998210645301</v>
      </c>
      <c r="E16" s="90"/>
      <c r="F16" s="90"/>
      <c r="G16" s="90"/>
    </row>
    <row r="17" spans="1:7" x14ac:dyDescent="0.25">
      <c r="A17" s="101">
        <f t="shared" si="3"/>
        <v>140</v>
      </c>
      <c r="B17" s="97">
        <f t="shared" si="0"/>
        <v>59.862400000000001</v>
      </c>
      <c r="C17" s="98">
        <f t="shared" si="1"/>
        <v>2.3386967445341318</v>
      </c>
      <c r="D17" s="102">
        <f t="shared" si="2"/>
        <v>4937.7238466884055</v>
      </c>
      <c r="E17" s="90"/>
      <c r="F17" s="90"/>
      <c r="G17" s="90"/>
    </row>
    <row r="18" spans="1:7" x14ac:dyDescent="0.25">
      <c r="A18" s="101">
        <f t="shared" si="3"/>
        <v>150</v>
      </c>
      <c r="B18" s="97">
        <f t="shared" si="0"/>
        <v>61.115000000000002</v>
      </c>
      <c r="C18" s="98">
        <f t="shared" si="1"/>
        <v>2.4543892661376092</v>
      </c>
      <c r="D18" s="102">
        <f t="shared" si="2"/>
        <v>4836.5213122801279</v>
      </c>
      <c r="E18" s="90"/>
      <c r="F18" s="90"/>
      <c r="G18" s="90"/>
    </row>
    <row r="19" spans="1:7" x14ac:dyDescent="0.25">
      <c r="A19" s="101">
        <f t="shared" si="3"/>
        <v>160</v>
      </c>
      <c r="B19" s="97">
        <f t="shared" si="0"/>
        <v>62.326399999999992</v>
      </c>
      <c r="C19" s="98">
        <f t="shared" si="1"/>
        <v>2.5671304615700574</v>
      </c>
      <c r="D19" s="102">
        <f t="shared" si="2"/>
        <v>4742.5168147045242</v>
      </c>
      <c r="E19" s="90"/>
      <c r="F19" s="90"/>
      <c r="G19" s="90"/>
    </row>
    <row r="20" spans="1:7" x14ac:dyDescent="0.25">
      <c r="A20" s="101">
        <f t="shared" si="3"/>
        <v>170</v>
      </c>
      <c r="B20" s="97">
        <f t="shared" si="0"/>
        <v>63.496600000000001</v>
      </c>
      <c r="C20" s="98">
        <f t="shared" si="1"/>
        <v>2.6773087062929353</v>
      </c>
      <c r="D20" s="102">
        <f t="shared" si="2"/>
        <v>4655.1153920052411</v>
      </c>
      <c r="E20" s="90"/>
      <c r="F20" s="90"/>
      <c r="G20" s="90"/>
    </row>
    <row r="21" spans="1:7" x14ac:dyDescent="0.25">
      <c r="A21" s="101">
        <f t="shared" si="3"/>
        <v>180</v>
      </c>
      <c r="B21" s="97">
        <f t="shared" si="0"/>
        <v>64.625599999999991</v>
      </c>
      <c r="C21" s="98">
        <f t="shared" si="1"/>
        <v>2.7852739471664485</v>
      </c>
      <c r="D21" s="102">
        <f t="shared" si="2"/>
        <v>4573.7911911069305</v>
      </c>
      <c r="E21" s="90"/>
      <c r="F21" s="90"/>
      <c r="G21" s="90"/>
    </row>
    <row r="22" spans="1:7" x14ac:dyDescent="0.25">
      <c r="A22" s="101">
        <f t="shared" si="3"/>
        <v>190</v>
      </c>
      <c r="B22" s="97">
        <f t="shared" si="0"/>
        <v>65.713400000000007</v>
      </c>
      <c r="C22" s="98">
        <f t="shared" si="1"/>
        <v>2.8913433181055916</v>
      </c>
      <c r="D22" s="102">
        <f t="shared" si="2"/>
        <v>4498.0780175732798</v>
      </c>
      <c r="E22" s="90"/>
      <c r="F22" s="90"/>
      <c r="G22" s="90"/>
    </row>
    <row r="23" spans="1:7" x14ac:dyDescent="0.25">
      <c r="A23" s="101">
        <f t="shared" si="3"/>
        <v>200</v>
      </c>
      <c r="B23" s="97">
        <f t="shared" si="0"/>
        <v>66.760000000000005</v>
      </c>
      <c r="C23" s="98">
        <f t="shared" si="1"/>
        <v>2.9958058717795084</v>
      </c>
      <c r="D23" s="102">
        <f t="shared" si="2"/>
        <v>4427.5614140203716</v>
      </c>
      <c r="E23" s="90"/>
      <c r="F23" s="90"/>
      <c r="G23" s="90"/>
    </row>
    <row r="24" spans="1:7" x14ac:dyDescent="0.25">
      <c r="A24" s="101">
        <f t="shared" si="3"/>
        <v>210</v>
      </c>
      <c r="B24" s="97">
        <f t="shared" si="0"/>
        <v>67.7654</v>
      </c>
      <c r="C24" s="98">
        <f t="shared" si="1"/>
        <v>3.0989265908561006</v>
      </c>
      <c r="D24" s="102">
        <f t="shared" si="2"/>
        <v>4361.8719877695694</v>
      </c>
      <c r="E24" s="90"/>
      <c r="F24" s="90"/>
      <c r="G24" s="90"/>
    </row>
    <row r="25" spans="1:7" x14ac:dyDescent="0.25">
      <c r="A25" s="101">
        <f t="shared" si="3"/>
        <v>220</v>
      </c>
      <c r="B25" s="97">
        <f t="shared" si="0"/>
        <v>68.729600000000005</v>
      </c>
      <c r="C25" s="98">
        <f t="shared" si="1"/>
        <v>3.200949809106993</v>
      </c>
      <c r="D25" s="102">
        <f t="shared" si="2"/>
        <v>4300.6797653412796</v>
      </c>
      <c r="E25" s="90"/>
      <c r="F25" s="90"/>
      <c r="G25" s="90"/>
    </row>
    <row r="26" spans="1:7" x14ac:dyDescent="0.25">
      <c r="A26" s="101">
        <f t="shared" si="3"/>
        <v>230</v>
      </c>
      <c r="B26" s="97">
        <f t="shared" si="0"/>
        <v>69.652599999999993</v>
      </c>
      <c r="C26" s="98">
        <f t="shared" si="1"/>
        <v>3.3021021469406744</v>
      </c>
      <c r="D26" s="102">
        <f t="shared" si="2"/>
        <v>4243.6893956578797</v>
      </c>
      <c r="E26" s="90"/>
      <c r="F26" s="90"/>
      <c r="G26" s="90"/>
    </row>
    <row r="27" spans="1:7" x14ac:dyDescent="0.25">
      <c r="A27" s="101">
        <f t="shared" si="3"/>
        <v>240</v>
      </c>
      <c r="B27" s="97">
        <f t="shared" si="0"/>
        <v>70.534400000000005</v>
      </c>
      <c r="C27" s="98">
        <f t="shared" si="1"/>
        <v>3.402595045821613</v>
      </c>
      <c r="D27" s="102">
        <f t="shared" si="2"/>
        <v>4190.6360584338991</v>
      </c>
      <c r="E27" s="90"/>
      <c r="F27" s="90"/>
      <c r="G27" s="90"/>
    </row>
    <row r="28" spans="1:7" x14ac:dyDescent="0.25">
      <c r="A28" s="101">
        <f t="shared" si="3"/>
        <v>250</v>
      </c>
      <c r="B28" s="97">
        <f t="shared" si="0"/>
        <v>71.375</v>
      </c>
      <c r="C28" s="98">
        <f t="shared" si="1"/>
        <v>3.5026269702276709</v>
      </c>
      <c r="D28" s="102">
        <f t="shared" si="2"/>
        <v>4141.2819614711034</v>
      </c>
      <c r="E28" s="90"/>
      <c r="F28" s="90"/>
      <c r="G28" s="90"/>
    </row>
    <row r="29" spans="1:7" x14ac:dyDescent="0.25">
      <c r="A29" s="101">
        <f t="shared" si="3"/>
        <v>260</v>
      </c>
      <c r="B29" s="97">
        <f t="shared" si="0"/>
        <v>72.174399999999991</v>
      </c>
      <c r="C29" s="98">
        <f t="shared" si="1"/>
        <v>3.6023853333037756</v>
      </c>
      <c r="D29" s="102">
        <f t="shared" si="2"/>
        <v>4095.4133321510126</v>
      </c>
      <c r="E29" s="90"/>
      <c r="F29" s="90"/>
      <c r="G29" s="90"/>
    </row>
    <row r="30" spans="1:7" x14ac:dyDescent="0.25">
      <c r="A30" s="101">
        <f t="shared" si="3"/>
        <v>270</v>
      </c>
      <c r="B30" s="97">
        <f t="shared" si="0"/>
        <v>72.848860000000002</v>
      </c>
      <c r="C30" s="98">
        <f t="shared" si="1"/>
        <v>3.7063037088020319</v>
      </c>
      <c r="D30" s="102">
        <f t="shared" si="2"/>
        <v>4057.4965757871846</v>
      </c>
      <c r="E30" s="90"/>
      <c r="F30" s="90"/>
      <c r="G30" s="90"/>
    </row>
    <row r="31" spans="1:7" x14ac:dyDescent="0.25">
      <c r="A31" s="101">
        <f t="shared" si="3"/>
        <v>280</v>
      </c>
      <c r="B31" s="97">
        <f t="shared" si="0"/>
        <v>73.102560000000011</v>
      </c>
      <c r="C31" s="98">
        <f t="shared" si="1"/>
        <v>3.8302352202166374</v>
      </c>
      <c r="D31" s="102">
        <f t="shared" si="2"/>
        <v>4043.4151690446947</v>
      </c>
      <c r="E31" s="90"/>
      <c r="F31" s="90"/>
      <c r="G31" s="90"/>
    </row>
    <row r="32" spans="1:7" x14ac:dyDescent="0.25">
      <c r="A32" s="101">
        <f t="shared" si="3"/>
        <v>290</v>
      </c>
      <c r="B32" s="97">
        <f t="shared" si="0"/>
        <v>73.354939999999999</v>
      </c>
      <c r="C32" s="98">
        <f t="shared" si="1"/>
        <v>3.9533806448481861</v>
      </c>
      <c r="D32" s="102">
        <f t="shared" si="2"/>
        <v>4029.5036707820905</v>
      </c>
      <c r="E32" s="90"/>
      <c r="F32" s="90"/>
      <c r="G32" s="90"/>
    </row>
    <row r="33" spans="1:7" x14ac:dyDescent="0.25">
      <c r="A33" s="101">
        <f t="shared" si="3"/>
        <v>300</v>
      </c>
      <c r="B33" s="97">
        <f t="shared" si="0"/>
        <v>73.606000000000009</v>
      </c>
      <c r="C33" s="98">
        <f t="shared" si="1"/>
        <v>4.075754693910822</v>
      </c>
      <c r="D33" s="102">
        <f t="shared" si="2"/>
        <v>4015.7595848164547</v>
      </c>
      <c r="E33" s="90"/>
      <c r="F33" s="90"/>
      <c r="G33" s="90"/>
    </row>
    <row r="34" spans="1:7" x14ac:dyDescent="0.25">
      <c r="A34" s="101">
        <f t="shared" si="3"/>
        <v>310</v>
      </c>
      <c r="B34" s="97">
        <f t="shared" si="0"/>
        <v>73.855739999999997</v>
      </c>
      <c r="C34" s="98">
        <f t="shared" si="1"/>
        <v>4.1973717953404845</v>
      </c>
      <c r="D34" s="102">
        <f t="shared" si="2"/>
        <v>4002.1804669481344</v>
      </c>
      <c r="E34" s="90"/>
      <c r="F34" s="90"/>
      <c r="G34" s="90"/>
    </row>
    <row r="35" spans="1:7" x14ac:dyDescent="0.25">
      <c r="A35" s="101">
        <f t="shared" si="3"/>
        <v>320</v>
      </c>
      <c r="B35" s="97">
        <f t="shared" si="0"/>
        <v>74.104160000000007</v>
      </c>
      <c r="C35" s="98">
        <f t="shared" si="1"/>
        <v>4.3182461011635507</v>
      </c>
      <c r="D35" s="102">
        <f t="shared" si="2"/>
        <v>3988.7639236447721</v>
      </c>
      <c r="E35" s="90"/>
      <c r="F35" s="90"/>
      <c r="G35" s="90"/>
    </row>
    <row r="36" spans="1:7" x14ac:dyDescent="0.25">
      <c r="A36" s="101">
        <f t="shared" si="3"/>
        <v>330</v>
      </c>
      <c r="B36" s="97">
        <f t="shared" si="0"/>
        <v>74.351259999999996</v>
      </c>
      <c r="C36" s="98">
        <f t="shared" si="1"/>
        <v>4.4383914946431311</v>
      </c>
      <c r="D36" s="102">
        <f t="shared" si="2"/>
        <v>3975.5076107654399</v>
      </c>
      <c r="E36" s="90"/>
      <c r="F36" s="90"/>
      <c r="G36" s="90"/>
    </row>
    <row r="37" spans="1:7" x14ac:dyDescent="0.25">
      <c r="A37" s="101">
        <f t="shared" si="3"/>
        <v>340</v>
      </c>
      <c r="B37" s="97">
        <f t="shared" si="0"/>
        <v>74.597039999999993</v>
      </c>
      <c r="C37" s="98">
        <f t="shared" si="1"/>
        <v>4.557821597210828</v>
      </c>
      <c r="D37" s="102">
        <f t="shared" si="2"/>
        <v>3962.4092323234277</v>
      </c>
      <c r="E37" s="90"/>
      <c r="F37" s="90"/>
      <c r="G37" s="90"/>
    </row>
    <row r="38" spans="1:7" x14ac:dyDescent="0.25">
      <c r="A38" s="101">
        <f t="shared" si="3"/>
        <v>350</v>
      </c>
      <c r="B38" s="97">
        <f t="shared" si="0"/>
        <v>74.841500000000011</v>
      </c>
      <c r="C38" s="98">
        <f t="shared" si="1"/>
        <v>4.676549775191571</v>
      </c>
      <c r="D38" s="102">
        <f t="shared" si="2"/>
        <v>3949.4665392863581</v>
      </c>
      <c r="E38" s="90"/>
      <c r="F38" s="90"/>
      <c r="G38" s="90"/>
    </row>
    <row r="39" spans="1:7" x14ac:dyDescent="0.25">
      <c r="A39" s="101">
        <f t="shared" si="3"/>
        <v>360</v>
      </c>
      <c r="B39" s="97">
        <f t="shared" si="0"/>
        <v>75.084639999999993</v>
      </c>
      <c r="C39" s="98">
        <f t="shared" si="1"/>
        <v>4.7945891463287307</v>
      </c>
      <c r="D39" s="102">
        <f t="shared" si="2"/>
        <v>3936.6773284123096</v>
      </c>
      <c r="E39" s="90"/>
      <c r="F39" s="90"/>
      <c r="G39" s="90"/>
    </row>
    <row r="40" spans="1:7" x14ac:dyDescent="0.25">
      <c r="A40" s="101">
        <f t="shared" si="3"/>
        <v>370</v>
      </c>
      <c r="B40" s="97">
        <f t="shared" si="0"/>
        <v>75.326459999999997</v>
      </c>
      <c r="C40" s="98">
        <f t="shared" si="1"/>
        <v>4.9119525861164854</v>
      </c>
      <c r="D40" s="102">
        <f t="shared" si="2"/>
        <v>3924.0394411206898</v>
      </c>
      <c r="E40" s="90"/>
      <c r="F40" s="90"/>
      <c r="G40" s="90"/>
    </row>
    <row r="41" spans="1:7" x14ac:dyDescent="0.25">
      <c r="A41" s="101">
        <f t="shared" si="3"/>
        <v>380</v>
      </c>
      <c r="B41" s="97">
        <f t="shared" si="0"/>
        <v>75.566959999999995</v>
      </c>
      <c r="C41" s="98">
        <f t="shared" si="1"/>
        <v>5.0286527339461591</v>
      </c>
      <c r="D41" s="102">
        <f t="shared" si="2"/>
        <v>3911.5507623966878</v>
      </c>
      <c r="E41" s="90"/>
      <c r="F41" s="90"/>
      <c r="G41" s="90"/>
    </row>
    <row r="42" spans="1:7" x14ac:dyDescent="0.25">
      <c r="A42" s="101">
        <f t="shared" si="3"/>
        <v>390</v>
      </c>
      <c r="B42" s="97">
        <f t="shared" si="0"/>
        <v>75.806139999999999</v>
      </c>
      <c r="C42" s="98">
        <f t="shared" si="1"/>
        <v>5.1447019990728986</v>
      </c>
      <c r="D42" s="102">
        <f t="shared" si="2"/>
        <v>3899.2092197281117</v>
      </c>
      <c r="E42" s="90"/>
      <c r="F42" s="90"/>
      <c r="G42" s="90"/>
    </row>
    <row r="43" spans="1:7" x14ac:dyDescent="0.25">
      <c r="A43" s="101">
        <f t="shared" si="3"/>
        <v>400</v>
      </c>
      <c r="B43" s="97">
        <f t="shared" si="0"/>
        <v>76.043999999999997</v>
      </c>
      <c r="C43" s="98">
        <f t="shared" si="1"/>
        <v>5.260112566408921</v>
      </c>
      <c r="D43" s="102">
        <f t="shared" si="2"/>
        <v>3887.0127820735365</v>
      </c>
      <c r="E43" s="90"/>
      <c r="F43" s="90"/>
      <c r="G43" s="90"/>
    </row>
    <row r="44" spans="1:7" x14ac:dyDescent="0.25">
      <c r="A44" s="101">
        <f t="shared" si="3"/>
        <v>410</v>
      </c>
      <c r="B44" s="97">
        <f t="shared" si="0"/>
        <v>76.280540000000002</v>
      </c>
      <c r="C44" s="98">
        <f t="shared" si="1"/>
        <v>5.3748964021492247</v>
      </c>
      <c r="D44" s="102">
        <f t="shared" si="2"/>
        <v>3874.9594588606737</v>
      </c>
      <c r="E44" s="90"/>
      <c r="F44" s="90"/>
      <c r="G44" s="90"/>
    </row>
    <row r="45" spans="1:7" x14ac:dyDescent="0.25">
      <c r="A45" s="101">
        <f t="shared" si="3"/>
        <v>420</v>
      </c>
      <c r="B45" s="97">
        <f t="shared" si="0"/>
        <v>76.51576</v>
      </c>
      <c r="C45" s="98">
        <f t="shared" si="1"/>
        <v>5.4890652592354829</v>
      </c>
      <c r="D45" s="102">
        <f t="shared" si="2"/>
        <v>3863.0472990139547</v>
      </c>
      <c r="E45" s="90"/>
      <c r="F45" s="90"/>
      <c r="G45" s="90"/>
    </row>
    <row r="46" spans="1:7" x14ac:dyDescent="0.25">
      <c r="A46" s="101">
        <f t="shared" si="3"/>
        <v>430</v>
      </c>
      <c r="B46" s="97">
        <f t="shared" si="0"/>
        <v>76.749660000000006</v>
      </c>
      <c r="C46" s="98">
        <f t="shared" si="1"/>
        <v>5.6026306826636096</v>
      </c>
      <c r="D46" s="102">
        <f t="shared" si="2"/>
        <v>3851.2743900103269</v>
      </c>
      <c r="E46" s="90"/>
      <c r="F46" s="90"/>
      <c r="G46" s="90"/>
    </row>
    <row r="47" spans="1:7" x14ac:dyDescent="0.25">
      <c r="A47" s="101">
        <f t="shared" si="3"/>
        <v>440</v>
      </c>
      <c r="B47" s="97">
        <f t="shared" si="0"/>
        <v>76.982240000000004</v>
      </c>
      <c r="C47" s="98">
        <f t="shared" si="1"/>
        <v>5.7156040146402596</v>
      </c>
      <c r="D47" s="102">
        <f t="shared" si="2"/>
        <v>3839.6388569623327</v>
      </c>
      <c r="E47" s="90"/>
      <c r="F47" s="90"/>
      <c r="G47" s="90"/>
    </row>
    <row r="48" spans="1:7" x14ac:dyDescent="0.25">
      <c r="A48" s="101">
        <f t="shared" si="3"/>
        <v>450</v>
      </c>
      <c r="B48" s="97">
        <f t="shared" si="0"/>
        <v>77.213499999999996</v>
      </c>
      <c r="C48" s="98">
        <f t="shared" si="1"/>
        <v>5.8279963995933359</v>
      </c>
      <c r="D48" s="102">
        <f t="shared" si="2"/>
        <v>3828.1388617275479</v>
      </c>
      <c r="E48" s="90"/>
      <c r="F48" s="90"/>
      <c r="G48" s="90"/>
    </row>
    <row r="49" spans="1:7" x14ac:dyDescent="0.25">
      <c r="A49" s="101">
        <f t="shared" si="3"/>
        <v>460</v>
      </c>
      <c r="B49" s="97">
        <f t="shared" si="0"/>
        <v>77.44344000000001</v>
      </c>
      <c r="C49" s="98">
        <f t="shared" si="1"/>
        <v>5.9398187890413947</v>
      </c>
      <c r="D49" s="102">
        <f t="shared" si="2"/>
        <v>3816.7726020435039</v>
      </c>
      <c r="E49" s="90"/>
      <c r="F49" s="90"/>
      <c r="G49" s="90"/>
    </row>
    <row r="50" spans="1:7" x14ac:dyDescent="0.25">
      <c r="A50" s="101">
        <f t="shared" si="3"/>
        <v>470</v>
      </c>
      <c r="B50" s="97">
        <f t="shared" si="0"/>
        <v>77.672060000000002</v>
      </c>
      <c r="C50" s="98">
        <f t="shared" si="1"/>
        <v>6.0510819463266454</v>
      </c>
      <c r="D50" s="102">
        <f t="shared" si="2"/>
        <v>3805.5383106872664</v>
      </c>
      <c r="E50" s="90"/>
      <c r="F50" s="90"/>
      <c r="G50" s="90"/>
    </row>
    <row r="51" spans="1:7" x14ac:dyDescent="0.25">
      <c r="A51" s="101">
        <f t="shared" si="3"/>
        <v>480</v>
      </c>
      <c r="B51" s="97">
        <f t="shared" si="0"/>
        <v>77.899360000000001</v>
      </c>
      <c r="C51" s="98">
        <f t="shared" si="1"/>
        <v>6.1617964512160306</v>
      </c>
      <c r="D51" s="102">
        <f t="shared" si="2"/>
        <v>3794.4342546588314</v>
      </c>
      <c r="E51" s="90"/>
      <c r="F51" s="90"/>
      <c r="G51" s="90"/>
    </row>
    <row r="52" spans="1:7" x14ac:dyDescent="0.25">
      <c r="A52" s="101">
        <f t="shared" si="3"/>
        <v>490</v>
      </c>
      <c r="B52" s="97">
        <f t="shared" si="0"/>
        <v>78.125340000000008</v>
      </c>
      <c r="C52" s="98">
        <f t="shared" si="1"/>
        <v>6.2719727043747895</v>
      </c>
      <c r="D52" s="102">
        <f t="shared" si="2"/>
        <v>3783.4587343875874</v>
      </c>
      <c r="E52" s="90"/>
      <c r="F52" s="90"/>
      <c r="G52" s="90"/>
    </row>
    <row r="53" spans="1:7" x14ac:dyDescent="0.25">
      <c r="A53" s="101">
        <f t="shared" si="3"/>
        <v>500</v>
      </c>
      <c r="B53" s="97">
        <f t="shared" si="0"/>
        <v>78.349999999999994</v>
      </c>
      <c r="C53" s="98">
        <f t="shared" si="1"/>
        <v>6.3816209317166566</v>
      </c>
      <c r="D53" s="102">
        <f t="shared" si="2"/>
        <v>3772.6100829610723</v>
      </c>
      <c r="E53" s="90"/>
      <c r="F53" s="90"/>
      <c r="G53" s="90"/>
    </row>
    <row r="54" spans="1:7" x14ac:dyDescent="0.25">
      <c r="A54" s="101">
        <f t="shared" si="3"/>
        <v>510</v>
      </c>
      <c r="B54" s="97">
        <f t="shared" si="0"/>
        <v>78.573340000000002</v>
      </c>
      <c r="C54" s="98">
        <f t="shared" si="1"/>
        <v>6.4907511886347198</v>
      </c>
      <c r="D54" s="102">
        <f t="shared" si="2"/>
        <v>3761.8866653753039</v>
      </c>
      <c r="E54" s="90"/>
      <c r="F54" s="90"/>
      <c r="G54" s="90"/>
    </row>
    <row r="55" spans="1:7" ht="15.75" thickBot="1" x14ac:dyDescent="0.3">
      <c r="A55" s="103">
        <f t="shared" si="3"/>
        <v>520</v>
      </c>
      <c r="B55" s="97">
        <f t="shared" si="0"/>
        <v>78.795360000000002</v>
      </c>
      <c r="C55" s="104">
        <f t="shared" si="1"/>
        <v>6.5993733641168717</v>
      </c>
      <c r="D55" s="105">
        <f t="shared" si="2"/>
        <v>3751.2868778060028</v>
      </c>
      <c r="E55" s="90"/>
      <c r="F55" s="90"/>
      <c r="G55" s="90"/>
    </row>
    <row r="56" spans="1:7" s="4" customFormat="1" ht="27" thickBot="1" x14ac:dyDescent="0.3">
      <c r="A56" s="92" t="s">
        <v>69</v>
      </c>
      <c r="B56" s="93" t="s">
        <v>21</v>
      </c>
      <c r="C56" s="93" t="s">
        <v>36</v>
      </c>
      <c r="D56" s="93" t="s">
        <v>8</v>
      </c>
      <c r="E56" s="95"/>
      <c r="F56" s="95"/>
      <c r="G56" s="95"/>
    </row>
    <row r="57" spans="1:7" x14ac:dyDescent="0.25">
      <c r="A57" s="106">
        <f>A55+10</f>
        <v>530</v>
      </c>
      <c r="B57" s="97">
        <f t="shared" si="0"/>
        <v>79.01606000000001</v>
      </c>
      <c r="C57" s="107">
        <f>A57/B57</f>
        <v>6.7074971847495295</v>
      </c>
      <c r="D57" s="108">
        <f t="shared" ref="D57:D84" si="4">(12*$E$4*A57/B57)/A57</f>
        <v>3740.8091469000092</v>
      </c>
      <c r="E57" s="90"/>
      <c r="F57" s="90"/>
      <c r="G57" s="90"/>
    </row>
    <row r="58" spans="1:7" x14ac:dyDescent="0.25">
      <c r="A58" s="101">
        <f t="shared" si="3"/>
        <v>540</v>
      </c>
      <c r="B58" s="97">
        <f t="shared" si="0"/>
        <v>79.235439999999997</v>
      </c>
      <c r="C58" s="109">
        <f t="shared" ref="C58:C84" si="5">A58/B58</f>
        <v>6.8151322186132877</v>
      </c>
      <c r="D58" s="102">
        <f t="shared" si="4"/>
        <v>3730.4519290862777</v>
      </c>
      <c r="E58" s="90"/>
      <c r="F58" s="90"/>
      <c r="G58" s="90"/>
    </row>
    <row r="59" spans="1:7" x14ac:dyDescent="0.25">
      <c r="A59" s="101">
        <f t="shared" si="3"/>
        <v>550</v>
      </c>
      <c r="B59" s="97">
        <f t="shared" si="0"/>
        <v>79.453500000000005</v>
      </c>
      <c r="C59" s="109">
        <f t="shared" si="5"/>
        <v>6.9222878790739228</v>
      </c>
      <c r="D59" s="102">
        <f t="shared" si="4"/>
        <v>3720.2137099057936</v>
      </c>
      <c r="E59" s="90"/>
      <c r="F59" s="90"/>
      <c r="G59" s="90"/>
    </row>
    <row r="60" spans="1:7" x14ac:dyDescent="0.25">
      <c r="A60" s="101">
        <f t="shared" si="3"/>
        <v>560</v>
      </c>
      <c r="B60" s="97">
        <f t="shared" si="0"/>
        <v>79.670240000000007</v>
      </c>
      <c r="C60" s="109">
        <f t="shared" si="5"/>
        <v>7.0289734284721614</v>
      </c>
      <c r="D60" s="102">
        <f t="shared" si="4"/>
        <v>3710.0930033598488</v>
      </c>
      <c r="E60" s="90"/>
      <c r="F60" s="90"/>
      <c r="G60" s="90"/>
    </row>
    <row r="61" spans="1:7" x14ac:dyDescent="0.25">
      <c r="A61" s="101">
        <f t="shared" si="3"/>
        <v>570</v>
      </c>
      <c r="B61" s="97">
        <f t="shared" si="0"/>
        <v>79.885660000000001</v>
      </c>
      <c r="C61" s="109">
        <f t="shared" si="5"/>
        <v>7.1351979817153666</v>
      </c>
      <c r="D61" s="102">
        <f t="shared" si="4"/>
        <v>3700.0883512760611</v>
      </c>
      <c r="E61" s="90"/>
      <c r="F61" s="90"/>
      <c r="G61" s="90"/>
    </row>
    <row r="62" spans="1:7" x14ac:dyDescent="0.25">
      <c r="A62" s="101">
        <f t="shared" si="3"/>
        <v>580</v>
      </c>
      <c r="B62" s="97">
        <f t="shared" si="0"/>
        <v>80.099759999999989</v>
      </c>
      <c r="C62" s="109">
        <f t="shared" si="5"/>
        <v>7.2409705097743124</v>
      </c>
      <c r="D62" s="102">
        <f t="shared" si="4"/>
        <v>3690.1983226916036</v>
      </c>
      <c r="E62" s="90"/>
      <c r="F62" s="90"/>
      <c r="G62" s="90"/>
    </row>
    <row r="63" spans="1:7" x14ac:dyDescent="0.25">
      <c r="A63" s="101">
        <f t="shared" si="3"/>
        <v>590</v>
      </c>
      <c r="B63" s="97">
        <f t="shared" si="0"/>
        <v>80.312539999999998</v>
      </c>
      <c r="C63" s="109">
        <f t="shared" si="5"/>
        <v>7.3462998430880164</v>
      </c>
      <c r="D63" s="102">
        <f t="shared" si="4"/>
        <v>3680.4215132530985</v>
      </c>
      <c r="E63" s="90"/>
      <c r="F63" s="90"/>
      <c r="G63" s="90"/>
    </row>
    <row r="64" spans="1:7" x14ac:dyDescent="0.25">
      <c r="A64" s="101">
        <f t="shared" si="3"/>
        <v>600</v>
      </c>
      <c r="B64" s="97">
        <f t="shared" si="0"/>
        <v>80.524000000000001</v>
      </c>
      <c r="C64" s="109">
        <f t="shared" si="5"/>
        <v>7.451194674879539</v>
      </c>
      <c r="D64" s="102">
        <f t="shared" si="4"/>
        <v>3670.7565446326562</v>
      </c>
      <c r="E64" s="90"/>
      <c r="F64" s="90"/>
      <c r="G64" s="90"/>
    </row>
    <row r="65" spans="1:7" x14ac:dyDescent="0.25">
      <c r="A65" s="101">
        <f t="shared" si="3"/>
        <v>610</v>
      </c>
      <c r="B65" s="97">
        <f t="shared" si="0"/>
        <v>80.734139999999996</v>
      </c>
      <c r="C65" s="109">
        <f t="shared" si="5"/>
        <v>7.5556635643855259</v>
      </c>
      <c r="D65" s="102">
        <f t="shared" si="4"/>
        <v>3661.2020639595589</v>
      </c>
      <c r="E65" s="90"/>
      <c r="F65" s="90"/>
      <c r="G65" s="90"/>
    </row>
    <row r="66" spans="1:7" x14ac:dyDescent="0.25">
      <c r="A66" s="101">
        <f t="shared" si="3"/>
        <v>620</v>
      </c>
      <c r="B66" s="97">
        <f t="shared" si="0"/>
        <v>80.942959999999999</v>
      </c>
      <c r="C66" s="109">
        <f t="shared" si="5"/>
        <v>7.6597149400021944</v>
      </c>
      <c r="D66" s="102">
        <f t="shared" si="4"/>
        <v>3651.7567432671108</v>
      </c>
      <c r="E66" s="90"/>
      <c r="F66" s="90"/>
      <c r="G66" s="90"/>
    </row>
    <row r="67" spans="1:7" x14ac:dyDescent="0.25">
      <c r="A67" s="101">
        <f t="shared" si="3"/>
        <v>630</v>
      </c>
      <c r="B67" s="97">
        <f t="shared" si="0"/>
        <v>81.150459999999995</v>
      </c>
      <c r="C67" s="109">
        <f t="shared" si="5"/>
        <v>7.7633571023503753</v>
      </c>
      <c r="D67" s="102">
        <f t="shared" si="4"/>
        <v>3642.4192789541803</v>
      </c>
      <c r="E67" s="90"/>
      <c r="F67" s="90"/>
      <c r="G67" s="90"/>
    </row>
    <row r="68" spans="1:7" x14ac:dyDescent="0.25">
      <c r="A68" s="101">
        <f t="shared" si="3"/>
        <v>640</v>
      </c>
      <c r="B68" s="97">
        <f t="shared" si="0"/>
        <v>81.356639999999999</v>
      </c>
      <c r="C68" s="109">
        <f t="shared" si="5"/>
        <v>7.8665982272620898</v>
      </c>
      <c r="D68" s="102">
        <f t="shared" si="4"/>
        <v>3633.1883912609965</v>
      </c>
      <c r="E68" s="90"/>
      <c r="F68" s="90"/>
      <c r="G68" s="90"/>
    </row>
    <row r="69" spans="1:7" x14ac:dyDescent="0.25">
      <c r="A69" s="101">
        <f t="shared" si="3"/>
        <v>650</v>
      </c>
      <c r="B69" s="97">
        <f t="shared" ref="B69:B84" si="6">IF(A69&lt;11,7.85,IF(A69&lt;21,18.5,(IF(A69&lt;39,27,IF(A69&lt;268,38+0.185*A69-0.000206*A69*A69,IF(A69&lt;897,65.5+0.029*A69-0.0000066*A69*A69,86))))))</f>
        <v>81.561499999999995</v>
      </c>
      <c r="C69" s="109">
        <f t="shared" si="5"/>
        <v>7.969446368691111</v>
      </c>
      <c r="D69" s="102">
        <f t="shared" si="4"/>
        <v>3624.0628237587584</v>
      </c>
      <c r="E69" s="90"/>
      <c r="F69" s="90"/>
      <c r="G69" s="90"/>
    </row>
    <row r="70" spans="1:7" x14ac:dyDescent="0.25">
      <c r="A70" s="101">
        <f t="shared" ref="A70:A84" si="7">A69+10</f>
        <v>660</v>
      </c>
      <c r="B70" s="97">
        <f t="shared" si="6"/>
        <v>81.765039999999999</v>
      </c>
      <c r="C70" s="109">
        <f t="shared" si="5"/>
        <v>8.0719094615498257</v>
      </c>
      <c r="D70" s="102">
        <f t="shared" si="4"/>
        <v>3615.0413428526422</v>
      </c>
      <c r="E70" s="90"/>
      <c r="F70" s="90"/>
      <c r="G70" s="90"/>
    </row>
    <row r="71" spans="1:7" x14ac:dyDescent="0.25">
      <c r="A71" s="101">
        <f t="shared" si="7"/>
        <v>670</v>
      </c>
      <c r="B71" s="97">
        <f t="shared" si="6"/>
        <v>81.96726000000001</v>
      </c>
      <c r="C71" s="109">
        <f t="shared" si="5"/>
        <v>8.1739953244746726</v>
      </c>
      <c r="D71" s="102">
        <f t="shared" si="4"/>
        <v>3606.1227372977937</v>
      </c>
      <c r="E71" s="90"/>
      <c r="F71" s="90"/>
      <c r="G71" s="90"/>
    </row>
    <row r="72" spans="1:7" x14ac:dyDescent="0.25">
      <c r="A72" s="101">
        <f t="shared" si="7"/>
        <v>680</v>
      </c>
      <c r="B72" s="97">
        <f t="shared" si="6"/>
        <v>82.16816</v>
      </c>
      <c r="C72" s="109">
        <f t="shared" si="5"/>
        <v>8.2757116625223208</v>
      </c>
      <c r="D72" s="102">
        <f t="shared" si="4"/>
        <v>3597.3058177279377</v>
      </c>
      <c r="E72" s="90"/>
      <c r="F72" s="90"/>
      <c r="G72" s="90"/>
    </row>
    <row r="73" spans="1:7" x14ac:dyDescent="0.25">
      <c r="A73" s="101">
        <f t="shared" si="7"/>
        <v>690</v>
      </c>
      <c r="B73" s="97">
        <f t="shared" si="6"/>
        <v>82.367740000000012</v>
      </c>
      <c r="C73" s="109">
        <f t="shared" si="5"/>
        <v>8.3770660697986852</v>
      </c>
      <c r="D73" s="102">
        <f t="shared" si="4"/>
        <v>3588.5894161961946</v>
      </c>
      <c r="E73" s="90"/>
      <c r="F73" s="90"/>
      <c r="G73" s="90"/>
    </row>
    <row r="74" spans="1:7" x14ac:dyDescent="0.25">
      <c r="A74" s="101">
        <f t="shared" si="7"/>
        <v>700</v>
      </c>
      <c r="B74" s="97">
        <f t="shared" si="6"/>
        <v>82.566000000000003</v>
      </c>
      <c r="C74" s="109">
        <f t="shared" si="5"/>
        <v>8.4780660320228662</v>
      </c>
      <c r="D74" s="102">
        <f t="shared" si="4"/>
        <v>3579.9723857277813</v>
      </c>
      <c r="E74" s="90"/>
      <c r="F74" s="90"/>
      <c r="G74" s="90"/>
    </row>
    <row r="75" spans="1:7" x14ac:dyDescent="0.25">
      <c r="A75" s="101">
        <f t="shared" si="7"/>
        <v>710</v>
      </c>
      <c r="B75" s="97">
        <f t="shared" si="6"/>
        <v>82.76294</v>
      </c>
      <c r="C75" s="109">
        <f t="shared" si="5"/>
        <v>8.5787189290278949</v>
      </c>
      <c r="D75" s="102">
        <f t="shared" si="4"/>
        <v>3571.4535998841998</v>
      </c>
      <c r="E75" s="90"/>
      <c r="F75" s="90"/>
      <c r="G75" s="90"/>
    </row>
    <row r="76" spans="1:7" x14ac:dyDescent="0.25">
      <c r="A76" s="101">
        <f t="shared" si="7"/>
        <v>720</v>
      </c>
      <c r="B76" s="97">
        <f t="shared" si="6"/>
        <v>82.958559999999991</v>
      </c>
      <c r="C76" s="109">
        <f t="shared" si="5"/>
        <v>8.6790320372002601</v>
      </c>
      <c r="D76" s="102">
        <f t="shared" si="4"/>
        <v>3563.0319523386138</v>
      </c>
      <c r="E76" s="90"/>
      <c r="F76" s="90"/>
      <c r="G76" s="90"/>
    </row>
    <row r="77" spans="1:7" x14ac:dyDescent="0.25">
      <c r="A77" s="101">
        <f t="shared" si="7"/>
        <v>730</v>
      </c>
      <c r="B77" s="97">
        <f t="shared" si="6"/>
        <v>83.152860000000004</v>
      </c>
      <c r="C77" s="109">
        <f t="shared" si="5"/>
        <v>8.7790125318599976</v>
      </c>
      <c r="D77" s="102">
        <f t="shared" si="4"/>
        <v>3554.7063564620626</v>
      </c>
      <c r="E77" s="90"/>
      <c r="F77" s="90"/>
      <c r="G77" s="90"/>
    </row>
    <row r="78" spans="1:7" x14ac:dyDescent="0.25">
      <c r="A78" s="101">
        <f t="shared" si="7"/>
        <v>740</v>
      </c>
      <c r="B78" s="97">
        <f t="shared" si="6"/>
        <v>83.34584000000001</v>
      </c>
      <c r="C78" s="109">
        <f t="shared" si="5"/>
        <v>8.8786674895831617</v>
      </c>
      <c r="D78" s="102">
        <f t="shared" si="4"/>
        <v>3546.475744920202</v>
      </c>
      <c r="E78" s="90"/>
      <c r="F78" s="90"/>
      <c r="G78" s="90"/>
    </row>
    <row r="79" spans="1:7" x14ac:dyDescent="0.25">
      <c r="A79" s="101">
        <f t="shared" si="7"/>
        <v>750</v>
      </c>
      <c r="B79" s="97">
        <f t="shared" si="6"/>
        <v>83.537499999999994</v>
      </c>
      <c r="C79" s="109">
        <f t="shared" si="5"/>
        <v>8.9780038904683526</v>
      </c>
      <c r="D79" s="102">
        <f t="shared" si="4"/>
        <v>3538.3390692802636</v>
      </c>
      <c r="E79" s="90"/>
      <c r="F79" s="90"/>
      <c r="G79" s="90"/>
    </row>
    <row r="80" spans="1:7" x14ac:dyDescent="0.25">
      <c r="A80" s="101">
        <f t="shared" si="7"/>
        <v>760</v>
      </c>
      <c r="B80" s="97">
        <f t="shared" si="6"/>
        <v>83.72784</v>
      </c>
      <c r="C80" s="109">
        <f t="shared" si="5"/>
        <v>9.0770286203489778</v>
      </c>
      <c r="D80" s="102">
        <f t="shared" si="4"/>
        <v>3530.2952996279378</v>
      </c>
      <c r="E80" s="90"/>
      <c r="F80" s="90"/>
      <c r="G80" s="90"/>
    </row>
    <row r="81" spans="1:7" x14ac:dyDescent="0.25">
      <c r="A81" s="101">
        <f t="shared" si="7"/>
        <v>770</v>
      </c>
      <c r="B81" s="97">
        <f t="shared" si="6"/>
        <v>83.91686</v>
      </c>
      <c r="C81" s="109">
        <f t="shared" si="5"/>
        <v>9.175748472952872</v>
      </c>
      <c r="D81" s="102">
        <f t="shared" si="4"/>
        <v>3522.3434241938985</v>
      </c>
      <c r="E81" s="90"/>
      <c r="F81" s="90"/>
      <c r="G81" s="90"/>
    </row>
    <row r="82" spans="1:7" x14ac:dyDescent="0.25">
      <c r="A82" s="101">
        <f t="shared" si="7"/>
        <v>780</v>
      </c>
      <c r="B82" s="97">
        <f t="shared" si="6"/>
        <v>84.104560000000006</v>
      </c>
      <c r="C82" s="109">
        <f t="shared" si="5"/>
        <v>9.2741701520107824</v>
      </c>
      <c r="D82" s="102">
        <f t="shared" si="4"/>
        <v>3514.482448989686</v>
      </c>
      <c r="E82" s="90"/>
      <c r="F82" s="90"/>
      <c r="G82" s="90"/>
    </row>
    <row r="83" spans="1:7" x14ac:dyDescent="0.25">
      <c r="A83" s="101">
        <f t="shared" si="7"/>
        <v>790</v>
      </c>
      <c r="B83" s="97">
        <f t="shared" si="6"/>
        <v>84.290939999999992</v>
      </c>
      <c r="C83" s="109">
        <f t="shared" si="5"/>
        <v>9.3723002733152594</v>
      </c>
      <c r="D83" s="102">
        <f t="shared" si="4"/>
        <v>3506.7113974526801</v>
      </c>
      <c r="E83" s="90"/>
      <c r="F83" s="90"/>
      <c r="G83" s="90"/>
    </row>
    <row r="84" spans="1:7" ht="15.75" thickBot="1" x14ac:dyDescent="0.3">
      <c r="A84" s="103">
        <f t="shared" si="7"/>
        <v>800</v>
      </c>
      <c r="B84" s="97">
        <f t="shared" si="6"/>
        <v>84.475999999999999</v>
      </c>
      <c r="C84" s="110">
        <f t="shared" si="5"/>
        <v>9.47014536673138</v>
      </c>
      <c r="D84" s="105">
        <f t="shared" si="4"/>
        <v>3499.0293100999097</v>
      </c>
      <c r="E84" s="90"/>
      <c r="F84" s="90"/>
      <c r="G84" s="90"/>
    </row>
    <row r="85" spans="1:7" x14ac:dyDescent="0.25">
      <c r="A85" s="90"/>
      <c r="B85" s="91"/>
      <c r="C85" s="91"/>
      <c r="D85" s="91"/>
      <c r="E85" s="90"/>
      <c r="F85" s="90"/>
      <c r="G85" s="90"/>
    </row>
    <row r="86" spans="1:7" ht="15.75" thickBot="1" x14ac:dyDescent="0.3">
      <c r="A86" s="90"/>
      <c r="B86" s="184"/>
      <c r="C86" s="184"/>
      <c r="D86" s="184"/>
      <c r="E86" s="184"/>
      <c r="F86" s="90"/>
      <c r="G86" s="90"/>
    </row>
    <row r="87" spans="1:7" ht="15.75" thickBot="1" x14ac:dyDescent="0.3">
      <c r="A87" s="111" t="s">
        <v>69</v>
      </c>
      <c r="B87" s="112" t="s">
        <v>70</v>
      </c>
      <c r="C87" s="112"/>
      <c r="D87" s="113"/>
      <c r="E87" s="114"/>
      <c r="F87" s="114"/>
      <c r="G87" s="114"/>
    </row>
    <row r="88" spans="1:7" ht="15.75" thickBot="1" x14ac:dyDescent="0.3">
      <c r="A88" s="111" t="s">
        <v>39</v>
      </c>
      <c r="B88" s="112">
        <v>7.85</v>
      </c>
      <c r="C88" s="112"/>
      <c r="D88" s="113"/>
      <c r="E88" s="114"/>
      <c r="F88" s="114"/>
      <c r="G88" s="114"/>
    </row>
    <row r="89" spans="1:7" ht="15.75" thickBot="1" x14ac:dyDescent="0.3">
      <c r="A89" s="111" t="s">
        <v>40</v>
      </c>
      <c r="B89" s="112">
        <v>18.5</v>
      </c>
      <c r="C89" s="112"/>
      <c r="D89" s="113"/>
      <c r="E89" s="114"/>
      <c r="F89" s="114"/>
      <c r="G89" s="114"/>
    </row>
    <row r="90" spans="1:7" ht="15.75" thickBot="1" x14ac:dyDescent="0.3">
      <c r="A90" s="111" t="s">
        <v>41</v>
      </c>
      <c r="B90" s="112">
        <v>27</v>
      </c>
      <c r="C90" s="112"/>
      <c r="D90" s="113"/>
      <c r="E90" s="114"/>
      <c r="F90" s="114"/>
      <c r="G90" s="114"/>
    </row>
    <row r="91" spans="1:7" ht="15.75" thickBot="1" x14ac:dyDescent="0.3">
      <c r="A91" s="111" t="s">
        <v>42</v>
      </c>
      <c r="B91" s="112" t="s">
        <v>43</v>
      </c>
      <c r="C91" s="112"/>
      <c r="D91" s="113"/>
      <c r="E91" s="114"/>
      <c r="F91" s="114"/>
      <c r="G91" s="114"/>
    </row>
    <row r="92" spans="1:7" ht="15.75" thickBot="1" x14ac:dyDescent="0.3">
      <c r="A92" s="111" t="s">
        <v>44</v>
      </c>
      <c r="B92" s="115" t="s">
        <v>45</v>
      </c>
      <c r="C92" s="115"/>
      <c r="D92" s="116"/>
      <c r="E92" s="114"/>
      <c r="F92" s="114"/>
      <c r="G92" s="114"/>
    </row>
    <row r="93" spans="1:7" ht="14.25" customHeight="1" thickBot="1" x14ac:dyDescent="0.3">
      <c r="A93" s="111" t="s">
        <v>46</v>
      </c>
      <c r="B93" s="115">
        <v>86</v>
      </c>
      <c r="C93" s="115"/>
      <c r="D93" s="117"/>
      <c r="E93" s="90"/>
      <c r="F93" s="90"/>
      <c r="G93" s="90"/>
    </row>
    <row r="94" spans="1:7" x14ac:dyDescent="0.25">
      <c r="A94" s="90"/>
      <c r="B94" s="91"/>
      <c r="C94" s="91"/>
      <c r="D94" s="91"/>
      <c r="E94" s="90"/>
      <c r="F94" s="90"/>
      <c r="G94" s="90"/>
    </row>
    <row r="95" spans="1:7" x14ac:dyDescent="0.25">
      <c r="A95" s="90"/>
      <c r="B95" s="91"/>
      <c r="C95" s="91"/>
      <c r="D95" s="91"/>
      <c r="E95" s="90"/>
      <c r="F95" s="90"/>
      <c r="G95" s="90"/>
    </row>
  </sheetData>
  <mergeCells count="1">
    <mergeCell ref="B86:E86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554C58-D4E3-4188-881C-0837DC9AE0C5}">
  <dimension ref="A1:O23"/>
  <sheetViews>
    <sheetView workbookViewId="0">
      <selection activeCell="J16" sqref="J16"/>
    </sheetView>
  </sheetViews>
  <sheetFormatPr defaultRowHeight="11.25" x14ac:dyDescent="0.2"/>
  <cols>
    <col min="1" max="1" width="25.85546875" style="17" customWidth="1"/>
    <col min="2" max="3" width="9" style="17" customWidth="1"/>
    <col min="4" max="4" width="7.42578125" style="17" customWidth="1"/>
    <col min="5" max="5" width="11.140625" style="17" bestFit="1" customWidth="1"/>
    <col min="6" max="6" width="9.140625" style="18"/>
    <col min="7" max="8" width="9.140625" style="17"/>
    <col min="9" max="9" width="10.7109375" style="17" bestFit="1" customWidth="1"/>
    <col min="10" max="10" width="9.42578125" style="17" customWidth="1"/>
    <col min="11" max="11" width="11.5703125" style="17" customWidth="1"/>
    <col min="12" max="16384" width="9.140625" style="17"/>
  </cols>
  <sheetData>
    <row r="1" spans="1:15" ht="15.75" x14ac:dyDescent="0.25">
      <c r="A1" s="16" t="s">
        <v>55</v>
      </c>
    </row>
    <row r="2" spans="1:15" ht="15.75" x14ac:dyDescent="0.25">
      <c r="A2" s="19"/>
    </row>
    <row r="3" spans="1:15" ht="12.75" x14ac:dyDescent="0.2">
      <c r="A3" s="20"/>
      <c r="B3" s="21"/>
      <c r="C3" s="22"/>
      <c r="D3" s="21"/>
      <c r="E3" s="21"/>
      <c r="F3" s="23"/>
      <c r="G3" s="21"/>
      <c r="H3" s="21"/>
      <c r="I3" s="21"/>
      <c r="J3" s="21"/>
      <c r="K3" s="21"/>
    </row>
    <row r="4" spans="1:15" ht="19.5" customHeight="1" thickBot="1" x14ac:dyDescent="0.25">
      <c r="A4" s="33" t="s">
        <v>51</v>
      </c>
      <c r="B4" s="34"/>
      <c r="C4" s="34"/>
      <c r="D4" s="34"/>
      <c r="E4" s="34"/>
      <c r="F4" s="35"/>
      <c r="G4" s="36"/>
      <c r="H4" s="36"/>
      <c r="I4" s="34"/>
      <c r="J4" s="34"/>
      <c r="K4" s="34"/>
      <c r="L4" s="34"/>
      <c r="M4" s="34"/>
    </row>
    <row r="5" spans="1:15" ht="26.25" thickBot="1" x14ac:dyDescent="0.25">
      <c r="A5" s="37" t="s">
        <v>1</v>
      </c>
      <c r="B5" s="38" t="s">
        <v>2</v>
      </c>
      <c r="C5" s="38" t="s">
        <v>3</v>
      </c>
      <c r="D5" s="38" t="s">
        <v>4</v>
      </c>
      <c r="E5" s="38" t="s">
        <v>5</v>
      </c>
      <c r="F5" s="38" t="s">
        <v>6</v>
      </c>
      <c r="G5" s="38" t="s">
        <v>7</v>
      </c>
      <c r="H5" s="38" t="s">
        <v>8</v>
      </c>
      <c r="I5" s="38" t="s">
        <v>9</v>
      </c>
      <c r="J5" s="38" t="s">
        <v>10</v>
      </c>
      <c r="K5" s="39" t="s">
        <v>11</v>
      </c>
      <c r="L5" s="34"/>
      <c r="M5" s="34"/>
    </row>
    <row r="6" spans="1:15" ht="36" customHeight="1" thickBot="1" x14ac:dyDescent="0.25">
      <c r="A6" s="40" t="s">
        <v>12</v>
      </c>
      <c r="B6" s="41" t="s">
        <v>12</v>
      </c>
      <c r="C6" s="15">
        <v>48172</v>
      </c>
      <c r="D6" s="15">
        <v>27173</v>
      </c>
      <c r="E6" s="42">
        <v>55</v>
      </c>
      <c r="F6" s="42">
        <v>250</v>
      </c>
      <c r="G6" s="43">
        <f>12*C6/E6</f>
        <v>10510.254545454545</v>
      </c>
      <c r="H6" s="43">
        <f>12*D6/F6</f>
        <v>1304.3040000000001</v>
      </c>
      <c r="I6" s="43">
        <f>G6+H6</f>
        <v>11814.558545454545</v>
      </c>
      <c r="J6" s="43">
        <v>40</v>
      </c>
      <c r="K6" s="44">
        <f>I6*1.358+J6</f>
        <v>16084.170504727274</v>
      </c>
      <c r="L6" s="34"/>
      <c r="M6" s="34"/>
    </row>
    <row r="7" spans="1:15" ht="30" customHeight="1" x14ac:dyDescent="0.2">
      <c r="A7" s="34"/>
      <c r="B7" s="34"/>
      <c r="C7" s="34"/>
      <c r="D7" s="34"/>
      <c r="E7" s="34"/>
      <c r="F7" s="35"/>
      <c r="G7" s="34"/>
      <c r="H7" s="34"/>
      <c r="I7" s="34"/>
      <c r="J7" s="34"/>
      <c r="K7" s="34"/>
      <c r="L7" s="34"/>
      <c r="M7" s="34"/>
    </row>
    <row r="8" spans="1:15" ht="18" customHeight="1" thickBot="1" x14ac:dyDescent="0.25">
      <c r="A8" s="33" t="s">
        <v>61</v>
      </c>
      <c r="B8" s="34"/>
      <c r="C8" s="34"/>
      <c r="D8" s="34"/>
      <c r="E8" s="34"/>
      <c r="F8" s="35"/>
      <c r="G8" s="34"/>
      <c r="H8" s="34"/>
      <c r="I8" s="34"/>
      <c r="J8" s="34"/>
      <c r="K8" s="34"/>
      <c r="L8" s="34"/>
      <c r="M8" s="34"/>
    </row>
    <row r="9" spans="1:15" s="24" customFormat="1" ht="39" x14ac:dyDescent="0.25">
      <c r="A9" s="45" t="s">
        <v>1</v>
      </c>
      <c r="B9" s="46" t="s">
        <v>14</v>
      </c>
      <c r="C9" s="47" t="s">
        <v>3</v>
      </c>
      <c r="D9" s="47" t="s">
        <v>4</v>
      </c>
      <c r="E9" s="48" t="s">
        <v>56</v>
      </c>
      <c r="F9" s="48" t="s">
        <v>56</v>
      </c>
      <c r="G9" s="49" t="s">
        <v>7</v>
      </c>
      <c r="H9" s="49" t="s">
        <v>8</v>
      </c>
      <c r="I9" s="50" t="s">
        <v>57</v>
      </c>
      <c r="J9" s="49" t="s">
        <v>19</v>
      </c>
      <c r="K9" s="51" t="s">
        <v>58</v>
      </c>
      <c r="L9" s="52"/>
      <c r="M9" s="52"/>
    </row>
    <row r="10" spans="1:15" s="24" customFormat="1" ht="15" x14ac:dyDescent="0.25">
      <c r="A10" s="53"/>
      <c r="B10" s="54"/>
      <c r="C10" s="55"/>
      <c r="D10" s="55"/>
      <c r="E10" s="56" t="s">
        <v>20</v>
      </c>
      <c r="F10" s="56" t="s">
        <v>21</v>
      </c>
      <c r="G10" s="57"/>
      <c r="H10" s="57"/>
      <c r="I10" s="58" t="s">
        <v>59</v>
      </c>
      <c r="J10" s="57" t="s">
        <v>60</v>
      </c>
      <c r="K10" s="59" t="s">
        <v>59</v>
      </c>
      <c r="L10" s="52"/>
      <c r="M10" s="52"/>
    </row>
    <row r="11" spans="1:15" s="24" customFormat="1" ht="39.75" thickBot="1" x14ac:dyDescent="0.3">
      <c r="A11" s="60" t="s">
        <v>22</v>
      </c>
      <c r="B11" s="61" t="s">
        <v>23</v>
      </c>
      <c r="C11" s="29">
        <v>45084</v>
      </c>
      <c r="D11" s="30">
        <v>23660</v>
      </c>
      <c r="E11" s="62">
        <v>170</v>
      </c>
      <c r="F11" s="63">
        <v>260</v>
      </c>
      <c r="G11" s="64">
        <f>12*C11/E11</f>
        <v>3182.4</v>
      </c>
      <c r="H11" s="64">
        <f t="shared" ref="H11" si="0">12*D11/F11</f>
        <v>1092</v>
      </c>
      <c r="I11" s="64">
        <f t="shared" ref="I11" si="1">SUM(G11:H11)</f>
        <v>4274.3999999999996</v>
      </c>
      <c r="J11" s="65">
        <v>37</v>
      </c>
      <c r="K11" s="66">
        <f>1.358*I11+J11</f>
        <v>5841.6351999999997</v>
      </c>
      <c r="L11" s="52"/>
      <c r="M11" s="67"/>
      <c r="N11" s="25"/>
      <c r="O11" s="25"/>
    </row>
    <row r="12" spans="1:15" s="24" customFormat="1" ht="21.75" customHeight="1" x14ac:dyDescent="0.25">
      <c r="A12" s="68"/>
      <c r="B12" s="69"/>
      <c r="C12" s="26"/>
      <c r="D12" s="26"/>
      <c r="E12" s="70"/>
      <c r="F12" s="70"/>
      <c r="G12" s="71"/>
      <c r="H12" s="71"/>
      <c r="I12" s="71"/>
      <c r="J12" s="71"/>
      <c r="K12" s="72"/>
      <c r="L12" s="52"/>
      <c r="M12" s="67"/>
      <c r="N12" s="25"/>
      <c r="O12" s="25"/>
    </row>
    <row r="13" spans="1:15" s="24" customFormat="1" ht="18" customHeight="1" thickBot="1" x14ac:dyDescent="0.3">
      <c r="A13" s="73" t="s">
        <v>62</v>
      </c>
      <c r="B13" s="74"/>
      <c r="C13" s="27"/>
      <c r="D13" s="27"/>
      <c r="E13" s="75"/>
      <c r="F13" s="75"/>
      <c r="G13" s="76"/>
      <c r="H13" s="76"/>
      <c r="I13" s="76"/>
      <c r="J13" s="76"/>
      <c r="K13" s="77"/>
      <c r="L13" s="52"/>
      <c r="M13" s="67"/>
      <c r="N13" s="25"/>
      <c r="O13" s="25"/>
    </row>
    <row r="14" spans="1:15" s="24" customFormat="1" ht="39" x14ac:dyDescent="0.25">
      <c r="A14" s="78" t="s">
        <v>1</v>
      </c>
      <c r="B14" s="79" t="s">
        <v>14</v>
      </c>
      <c r="C14" s="55" t="s">
        <v>3</v>
      </c>
      <c r="D14" s="55" t="s">
        <v>4</v>
      </c>
      <c r="E14" s="56" t="s">
        <v>56</v>
      </c>
      <c r="F14" s="56" t="s">
        <v>56</v>
      </c>
      <c r="G14" s="57" t="s">
        <v>7</v>
      </c>
      <c r="H14" s="57" t="s">
        <v>8</v>
      </c>
      <c r="I14" s="58" t="s">
        <v>57</v>
      </c>
      <c r="J14" s="57" t="s">
        <v>19</v>
      </c>
      <c r="K14" s="80" t="s">
        <v>58</v>
      </c>
      <c r="L14" s="52"/>
      <c r="M14" s="67"/>
      <c r="N14" s="25"/>
      <c r="O14" s="25"/>
    </row>
    <row r="15" spans="1:15" s="24" customFormat="1" ht="15" x14ac:dyDescent="0.25">
      <c r="A15" s="81"/>
      <c r="B15" s="54"/>
      <c r="C15" s="55"/>
      <c r="D15" s="55"/>
      <c r="E15" s="56" t="s">
        <v>20</v>
      </c>
      <c r="F15" s="56" t="s">
        <v>21</v>
      </c>
      <c r="G15" s="57"/>
      <c r="H15" s="57"/>
      <c r="I15" s="58" t="s">
        <v>59</v>
      </c>
      <c r="J15" s="57" t="s">
        <v>60</v>
      </c>
      <c r="K15" s="80" t="s">
        <v>59</v>
      </c>
      <c r="L15" s="52"/>
      <c r="M15" s="67"/>
      <c r="N15" s="25"/>
      <c r="O15" s="25"/>
    </row>
    <row r="16" spans="1:15" s="24" customFormat="1" ht="24.75" customHeight="1" thickBot="1" x14ac:dyDescent="0.3">
      <c r="A16" s="82" t="s">
        <v>24</v>
      </c>
      <c r="B16" s="83" t="s">
        <v>24</v>
      </c>
      <c r="C16" s="31">
        <v>45495</v>
      </c>
      <c r="D16" s="32">
        <v>25863</v>
      </c>
      <c r="E16" s="84">
        <v>166</v>
      </c>
      <c r="F16" s="85">
        <v>520</v>
      </c>
      <c r="G16" s="86">
        <f t="shared" ref="G16:H16" si="2">12*C16/E16</f>
        <v>3288.7951807228915</v>
      </c>
      <c r="H16" s="87">
        <f t="shared" si="2"/>
        <v>596.8384615384615</v>
      </c>
      <c r="I16" s="87">
        <f t="shared" ref="I16" si="3">SUM(G16:H16)</f>
        <v>3885.6336422613531</v>
      </c>
      <c r="J16" s="86">
        <v>40</v>
      </c>
      <c r="K16" s="88">
        <f>1.358*I16+J16</f>
        <v>5316.6904861909179</v>
      </c>
      <c r="L16" s="52"/>
      <c r="M16" s="67"/>
      <c r="N16" s="25"/>
      <c r="O16" s="25"/>
    </row>
    <row r="17" spans="1:13" ht="12.75" x14ac:dyDescent="0.2">
      <c r="A17" s="34"/>
      <c r="B17" s="34"/>
      <c r="C17" s="34"/>
      <c r="D17" s="34"/>
      <c r="E17" s="34"/>
      <c r="F17" s="35"/>
      <c r="G17" s="34"/>
      <c r="H17" s="34"/>
      <c r="I17" s="34"/>
      <c r="J17" s="34"/>
      <c r="K17" s="34"/>
      <c r="L17" s="34"/>
      <c r="M17" s="34"/>
    </row>
    <row r="18" spans="1:13" ht="12.75" x14ac:dyDescent="0.2">
      <c r="A18" s="34"/>
      <c r="B18" s="34"/>
      <c r="C18" s="34"/>
      <c r="D18" s="34"/>
      <c r="E18" s="34"/>
      <c r="F18" s="35"/>
      <c r="G18" s="34"/>
      <c r="H18" s="34"/>
      <c r="I18" s="34"/>
      <c r="J18" s="34"/>
      <c r="K18" s="34"/>
      <c r="L18" s="34"/>
      <c r="M18" s="34"/>
    </row>
    <row r="19" spans="1:13" ht="12.75" x14ac:dyDescent="0.2">
      <c r="A19" s="34"/>
      <c r="B19" s="34"/>
      <c r="C19" s="34"/>
      <c r="D19" s="34"/>
      <c r="E19" s="34"/>
      <c r="F19" s="35"/>
      <c r="G19" s="34"/>
      <c r="H19" s="34"/>
      <c r="I19" s="34"/>
      <c r="J19" s="34"/>
      <c r="K19" s="34"/>
      <c r="L19" s="34"/>
      <c r="M19" s="34"/>
    </row>
    <row r="20" spans="1:13" ht="12.75" x14ac:dyDescent="0.2">
      <c r="A20" s="34"/>
      <c r="B20" s="34"/>
      <c r="C20" s="34"/>
      <c r="D20" s="34"/>
      <c r="E20" s="34"/>
      <c r="F20" s="35"/>
      <c r="G20" s="34"/>
      <c r="H20" s="34"/>
      <c r="I20" s="34"/>
      <c r="J20" s="34"/>
      <c r="K20" s="34"/>
      <c r="L20" s="34"/>
      <c r="M20" s="34"/>
    </row>
    <row r="21" spans="1:13" ht="12.75" x14ac:dyDescent="0.2">
      <c r="A21" s="34"/>
      <c r="B21" s="34"/>
      <c r="C21" s="34"/>
      <c r="D21" s="34"/>
      <c r="E21" s="34"/>
      <c r="F21" s="35"/>
      <c r="G21" s="34"/>
      <c r="H21" s="34"/>
      <c r="I21" s="34"/>
      <c r="J21" s="34"/>
      <c r="K21" s="34"/>
      <c r="L21" s="34"/>
      <c r="M21" s="34"/>
    </row>
    <row r="22" spans="1:13" ht="12.75" x14ac:dyDescent="0.2">
      <c r="A22" s="21"/>
      <c r="B22" s="21"/>
      <c r="C22" s="21"/>
      <c r="D22" s="21"/>
      <c r="E22" s="21"/>
      <c r="F22" s="23"/>
      <c r="G22" s="21"/>
      <c r="H22" s="21"/>
      <c r="I22" s="21"/>
      <c r="J22" s="21"/>
      <c r="K22" s="21"/>
      <c r="L22" s="21"/>
      <c r="M22" s="21"/>
    </row>
    <row r="23" spans="1:13" ht="12.75" x14ac:dyDescent="0.2">
      <c r="A23" s="21"/>
      <c r="B23" s="21"/>
      <c r="C23" s="21"/>
      <c r="D23" s="21"/>
      <c r="E23" s="21"/>
      <c r="F23" s="23"/>
      <c r="G23" s="21"/>
      <c r="H23" s="21"/>
      <c r="I23" s="21"/>
      <c r="J23" s="21"/>
      <c r="K23" s="21"/>
      <c r="L23" s="21"/>
      <c r="M23" s="21"/>
    </row>
  </sheetData>
  <pageMargins left="0.7" right="0.7" top="0.78740157499999996" bottom="0.78740157499999996" header="0.3" footer="0.3"/>
  <pageSetup paperSize="9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ACBA73-95B3-4309-9444-CBA5C108ADA9}">
  <dimension ref="A1:M16"/>
  <sheetViews>
    <sheetView workbookViewId="0">
      <selection activeCell="B13" sqref="B13"/>
    </sheetView>
  </sheetViews>
  <sheetFormatPr defaultRowHeight="11.25" x14ac:dyDescent="0.2"/>
  <cols>
    <col min="1" max="1" width="25.85546875" style="7" customWidth="1"/>
    <col min="2" max="2" width="11.140625" style="7" customWidth="1"/>
    <col min="3" max="3" width="9" style="7" customWidth="1"/>
    <col min="4" max="4" width="7.42578125" style="7" customWidth="1"/>
    <col min="5" max="5" width="11.140625" style="7" bestFit="1" customWidth="1"/>
    <col min="6" max="6" width="9.140625" style="8"/>
    <col min="7" max="8" width="9.140625" style="7"/>
    <col min="9" max="9" width="10.7109375" style="7" bestFit="1" customWidth="1"/>
    <col min="10" max="10" width="9.42578125" style="7" customWidth="1"/>
    <col min="11" max="11" width="11.5703125" style="7" customWidth="1"/>
    <col min="12" max="16384" width="9.140625" style="7"/>
  </cols>
  <sheetData>
    <row r="1" spans="1:13" ht="15.75" x14ac:dyDescent="0.25">
      <c r="A1" s="6" t="s">
        <v>53</v>
      </c>
    </row>
    <row r="2" spans="1:13" ht="15.75" x14ac:dyDescent="0.25">
      <c r="A2" s="9"/>
    </row>
    <row r="3" spans="1:13" ht="12.75" x14ac:dyDescent="0.2">
      <c r="A3" s="10"/>
      <c r="B3" s="11"/>
      <c r="C3" s="12"/>
      <c r="D3" s="11"/>
      <c r="E3" s="11"/>
      <c r="F3" s="13"/>
      <c r="G3" s="14"/>
      <c r="H3" s="11"/>
      <c r="I3" s="11"/>
      <c r="J3" s="11"/>
      <c r="K3" s="11"/>
    </row>
    <row r="4" spans="1:13" ht="18.75" customHeight="1" thickBot="1" x14ac:dyDescent="0.25">
      <c r="A4" s="118" t="s">
        <v>71</v>
      </c>
      <c r="B4" s="34"/>
      <c r="C4" s="119"/>
      <c r="D4" s="119"/>
      <c r="E4" s="119"/>
      <c r="F4" s="120"/>
      <c r="G4" s="119"/>
      <c r="H4" s="119"/>
      <c r="I4" s="119"/>
      <c r="J4" s="119"/>
      <c r="K4" s="119"/>
      <c r="L4" s="121"/>
      <c r="M4" s="121"/>
    </row>
    <row r="5" spans="1:13" ht="39" customHeight="1" thickBot="1" x14ac:dyDescent="0.25">
      <c r="A5" s="122" t="s">
        <v>1</v>
      </c>
      <c r="B5" s="123" t="s">
        <v>14</v>
      </c>
      <c r="C5" s="123" t="s">
        <v>3</v>
      </c>
      <c r="D5" s="123" t="s">
        <v>4</v>
      </c>
      <c r="E5" s="123" t="s">
        <v>5</v>
      </c>
      <c r="F5" s="123" t="s">
        <v>6</v>
      </c>
      <c r="G5" s="123" t="s">
        <v>7</v>
      </c>
      <c r="H5" s="123" t="s">
        <v>8</v>
      </c>
      <c r="I5" s="123" t="s">
        <v>15</v>
      </c>
      <c r="J5" s="123" t="s">
        <v>10</v>
      </c>
      <c r="K5" s="124" t="s">
        <v>11</v>
      </c>
      <c r="L5" s="121"/>
      <c r="M5" s="121"/>
    </row>
    <row r="6" spans="1:13" ht="49.5" customHeight="1" thickBot="1" x14ac:dyDescent="0.25">
      <c r="A6" s="127" t="s">
        <v>17</v>
      </c>
      <c r="B6" s="128" t="s">
        <v>18</v>
      </c>
      <c r="C6" s="15">
        <v>38025</v>
      </c>
      <c r="D6" s="15">
        <v>23764</v>
      </c>
      <c r="E6" s="129">
        <v>86</v>
      </c>
      <c r="F6" s="129">
        <v>500</v>
      </c>
      <c r="G6" s="130">
        <f>12*C6/E6</f>
        <v>5305.8139534883721</v>
      </c>
      <c r="H6" s="130">
        <f t="shared" ref="H6" si="0">12*D6/F6</f>
        <v>570.33600000000001</v>
      </c>
      <c r="I6" s="130">
        <f t="shared" ref="I6" si="1">SUM(G6:H6)</f>
        <v>5876.1499534883724</v>
      </c>
      <c r="J6" s="130">
        <v>24</v>
      </c>
      <c r="K6" s="125">
        <f>1.358*I6+J6</f>
        <v>8003.8116368372102</v>
      </c>
      <c r="L6" s="121"/>
      <c r="M6" s="121"/>
    </row>
    <row r="7" spans="1:13" ht="12.75" x14ac:dyDescent="0.2">
      <c r="A7" s="119"/>
      <c r="B7" s="119"/>
      <c r="C7" s="119"/>
      <c r="D7" s="119"/>
      <c r="E7" s="119"/>
      <c r="F7" s="120"/>
      <c r="G7" s="119"/>
      <c r="H7" s="119"/>
      <c r="I7" s="119"/>
      <c r="J7" s="119"/>
      <c r="K7" s="119"/>
      <c r="L7" s="121"/>
      <c r="M7" s="121"/>
    </row>
    <row r="8" spans="1:13" ht="12.75" x14ac:dyDescent="0.2">
      <c r="A8" s="119"/>
      <c r="B8" s="119"/>
      <c r="C8" s="119"/>
      <c r="D8" s="119"/>
      <c r="E8" s="119"/>
      <c r="F8" s="120"/>
      <c r="G8" s="119"/>
      <c r="H8" s="119"/>
      <c r="I8" s="119"/>
      <c r="J8" s="119"/>
      <c r="K8" s="119"/>
      <c r="L8" s="121"/>
      <c r="M8" s="121"/>
    </row>
    <row r="9" spans="1:13" ht="12.75" x14ac:dyDescent="0.2">
      <c r="A9" s="119"/>
      <c r="B9" s="119"/>
      <c r="C9" s="119"/>
      <c r="D9" s="119"/>
      <c r="E9" s="119"/>
      <c r="F9" s="120"/>
      <c r="G9" s="119"/>
      <c r="H9" s="119"/>
      <c r="I9" s="119"/>
      <c r="J9" s="119"/>
      <c r="K9" s="119"/>
      <c r="L9" s="121"/>
      <c r="M9" s="121"/>
    </row>
    <row r="10" spans="1:13" x14ac:dyDescent="0.2">
      <c r="A10" s="121"/>
      <c r="B10" s="121"/>
      <c r="C10" s="121"/>
      <c r="D10" s="121"/>
      <c r="E10" s="121"/>
      <c r="F10" s="126"/>
      <c r="G10" s="121"/>
      <c r="H10" s="121"/>
      <c r="I10" s="121"/>
      <c r="J10" s="121"/>
      <c r="K10" s="121"/>
      <c r="L10" s="121"/>
      <c r="M10" s="121"/>
    </row>
    <row r="11" spans="1:13" x14ac:dyDescent="0.2">
      <c r="A11" s="121"/>
      <c r="B11" s="121"/>
      <c r="C11" s="121"/>
      <c r="D11" s="121"/>
      <c r="E11" s="121"/>
      <c r="F11" s="126"/>
      <c r="G11" s="121"/>
      <c r="H11" s="121"/>
      <c r="I11" s="121"/>
      <c r="J11" s="121"/>
      <c r="K11" s="121"/>
      <c r="L11" s="121"/>
      <c r="M11" s="121"/>
    </row>
    <row r="12" spans="1:13" x14ac:dyDescent="0.2">
      <c r="A12" s="121"/>
      <c r="B12" s="121"/>
      <c r="C12" s="121"/>
      <c r="D12" s="121"/>
      <c r="E12" s="121"/>
      <c r="F12" s="126"/>
      <c r="G12" s="121"/>
      <c r="H12" s="121"/>
      <c r="I12" s="121"/>
      <c r="J12" s="121"/>
      <c r="K12" s="121"/>
      <c r="L12" s="121"/>
      <c r="M12" s="121"/>
    </row>
    <row r="13" spans="1:13" x14ac:dyDescent="0.2">
      <c r="A13" s="121"/>
      <c r="B13" s="121"/>
      <c r="C13" s="121"/>
      <c r="D13" s="121"/>
      <c r="E13" s="121"/>
      <c r="F13" s="126"/>
      <c r="G13" s="121"/>
      <c r="H13" s="121"/>
      <c r="I13" s="121"/>
      <c r="J13" s="121"/>
      <c r="K13" s="121"/>
      <c r="L13" s="121"/>
      <c r="M13" s="121"/>
    </row>
    <row r="14" spans="1:13" x14ac:dyDescent="0.2">
      <c r="A14" s="121"/>
      <c r="B14" s="121"/>
      <c r="C14" s="121"/>
      <c r="D14" s="121"/>
      <c r="E14" s="121"/>
      <c r="F14" s="126"/>
      <c r="G14" s="121"/>
      <c r="H14" s="121"/>
      <c r="I14" s="121"/>
      <c r="J14" s="121"/>
      <c r="K14" s="121"/>
      <c r="L14" s="121"/>
      <c r="M14" s="121"/>
    </row>
    <row r="15" spans="1:13" x14ac:dyDescent="0.2">
      <c r="A15" s="121"/>
      <c r="B15" s="121"/>
      <c r="C15" s="121"/>
      <c r="D15" s="121"/>
      <c r="E15" s="121"/>
      <c r="F15" s="126"/>
      <c r="G15" s="121"/>
      <c r="H15" s="121"/>
      <c r="I15" s="121"/>
      <c r="J15" s="121"/>
      <c r="K15" s="121"/>
      <c r="L15" s="121"/>
      <c r="M15" s="121"/>
    </row>
    <row r="16" spans="1:13" x14ac:dyDescent="0.2">
      <c r="A16" s="121"/>
      <c r="B16" s="121"/>
      <c r="C16" s="121"/>
      <c r="D16" s="121"/>
      <c r="E16" s="121"/>
      <c r="F16" s="126"/>
      <c r="G16" s="121"/>
      <c r="H16" s="121"/>
      <c r="I16" s="121"/>
      <c r="J16" s="121"/>
      <c r="K16" s="121"/>
      <c r="L16" s="121"/>
      <c r="M16" s="121"/>
    </row>
  </sheetData>
  <pageMargins left="0.7" right="0.7" top="0.78740157499999996" bottom="0.78740157499999996" header="0.3" footer="0.3"/>
  <pageSetup paperSize="9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1734F3-AC8C-4CFA-A558-59B9262C297F}">
  <dimension ref="A1:L12"/>
  <sheetViews>
    <sheetView workbookViewId="0">
      <selection activeCell="F34" sqref="F34"/>
    </sheetView>
  </sheetViews>
  <sheetFormatPr defaultRowHeight="11.25" x14ac:dyDescent="0.2"/>
  <cols>
    <col min="1" max="1" width="25.85546875" style="7" customWidth="1"/>
    <col min="2" max="2" width="13.140625" style="7" customWidth="1"/>
    <col min="3" max="3" width="9" style="7" customWidth="1"/>
    <col min="4" max="4" width="7.42578125" style="7" customWidth="1"/>
    <col min="5" max="5" width="11.140625" style="7" bestFit="1" customWidth="1"/>
    <col min="6" max="6" width="9.140625" style="8"/>
    <col min="7" max="8" width="9.140625" style="7"/>
    <col min="9" max="9" width="10.7109375" style="7" bestFit="1" customWidth="1"/>
    <col min="10" max="10" width="9.42578125" style="7" customWidth="1"/>
    <col min="11" max="11" width="11.5703125" style="7" customWidth="1"/>
    <col min="12" max="16384" width="9.140625" style="7"/>
  </cols>
  <sheetData>
    <row r="1" spans="1:12" ht="15.75" x14ac:dyDescent="0.25">
      <c r="A1" s="6" t="s">
        <v>54</v>
      </c>
    </row>
    <row r="2" spans="1:12" ht="15.75" x14ac:dyDescent="0.25">
      <c r="A2" s="9"/>
    </row>
    <row r="3" spans="1:12" ht="12.75" x14ac:dyDescent="0.2">
      <c r="A3" s="10"/>
      <c r="B3" s="11"/>
      <c r="C3" s="12"/>
      <c r="D3" s="11"/>
      <c r="E3" s="11"/>
      <c r="F3" s="13"/>
      <c r="G3" s="14"/>
      <c r="H3" s="11"/>
      <c r="I3" s="11"/>
      <c r="J3" s="11"/>
      <c r="K3" s="11"/>
    </row>
    <row r="4" spans="1:12" ht="21" customHeight="1" thickBot="1" x14ac:dyDescent="0.25">
      <c r="A4" s="118" t="s">
        <v>13</v>
      </c>
      <c r="B4" s="119"/>
      <c r="C4" s="119"/>
      <c r="D4" s="119"/>
      <c r="E4" s="119"/>
      <c r="F4" s="120"/>
      <c r="G4" s="119"/>
      <c r="H4" s="119"/>
      <c r="I4" s="119"/>
      <c r="J4" s="119"/>
      <c r="K4" s="119"/>
      <c r="L4" s="119"/>
    </row>
    <row r="5" spans="1:12" ht="26.25" thickBot="1" x14ac:dyDescent="0.25">
      <c r="A5" s="122" t="s">
        <v>1</v>
      </c>
      <c r="B5" s="123" t="s">
        <v>14</v>
      </c>
      <c r="C5" s="123" t="s">
        <v>3</v>
      </c>
      <c r="D5" s="123" t="s">
        <v>4</v>
      </c>
      <c r="E5" s="123" t="s">
        <v>5</v>
      </c>
      <c r="F5" s="123" t="s">
        <v>6</v>
      </c>
      <c r="G5" s="123" t="s">
        <v>7</v>
      </c>
      <c r="H5" s="123" t="s">
        <v>8</v>
      </c>
      <c r="I5" s="123" t="s">
        <v>15</v>
      </c>
      <c r="J5" s="123" t="s">
        <v>10</v>
      </c>
      <c r="K5" s="124" t="s">
        <v>11</v>
      </c>
      <c r="L5" s="119"/>
    </row>
    <row r="6" spans="1:12" ht="48" customHeight="1" thickBot="1" x14ac:dyDescent="0.25">
      <c r="A6" s="127" t="s">
        <v>13</v>
      </c>
      <c r="B6" s="128" t="s">
        <v>16</v>
      </c>
      <c r="C6" s="131"/>
      <c r="D6" s="15">
        <v>23764</v>
      </c>
      <c r="E6" s="129"/>
      <c r="F6" s="129">
        <v>500</v>
      </c>
      <c r="G6" s="130"/>
      <c r="H6" s="130">
        <f t="shared" ref="H6" si="0">12*D6/F6</f>
        <v>570.33600000000001</v>
      </c>
      <c r="I6" s="130">
        <f t="shared" ref="I6" si="1">SUM(G6:H6)</f>
        <v>570.33600000000001</v>
      </c>
      <c r="J6" s="130">
        <v>30</v>
      </c>
      <c r="K6" s="125">
        <f>1.358*I6+J6</f>
        <v>804.51628800000003</v>
      </c>
      <c r="L6" s="119"/>
    </row>
    <row r="7" spans="1:12" ht="12.75" x14ac:dyDescent="0.2">
      <c r="A7" s="119"/>
      <c r="B7" s="119"/>
      <c r="C7" s="119"/>
      <c r="D7" s="119"/>
      <c r="E7" s="119"/>
      <c r="F7" s="120"/>
      <c r="G7" s="119"/>
      <c r="H7" s="119"/>
      <c r="I7" s="119"/>
      <c r="J7" s="119"/>
      <c r="K7" s="119"/>
      <c r="L7" s="119"/>
    </row>
    <row r="8" spans="1:12" ht="12.75" x14ac:dyDescent="0.2">
      <c r="A8" s="119"/>
      <c r="B8" s="119"/>
      <c r="C8" s="119"/>
      <c r="D8" s="119"/>
      <c r="E8" s="119"/>
      <c r="F8" s="120"/>
      <c r="G8" s="119"/>
      <c r="H8" s="119"/>
      <c r="I8" s="119"/>
      <c r="J8" s="119"/>
      <c r="K8" s="119"/>
      <c r="L8" s="119"/>
    </row>
    <row r="9" spans="1:12" ht="12.75" x14ac:dyDescent="0.2">
      <c r="A9" s="119"/>
      <c r="B9" s="119"/>
      <c r="C9" s="119"/>
      <c r="D9" s="119"/>
      <c r="E9" s="119"/>
      <c r="F9" s="120"/>
      <c r="G9" s="119"/>
      <c r="H9" s="119"/>
      <c r="I9" s="119"/>
      <c r="J9" s="119"/>
      <c r="K9" s="119"/>
      <c r="L9" s="119"/>
    </row>
    <row r="10" spans="1:12" x14ac:dyDescent="0.2">
      <c r="A10" s="121"/>
      <c r="B10" s="121"/>
      <c r="C10" s="121"/>
      <c r="D10" s="121"/>
      <c r="E10" s="121"/>
      <c r="F10" s="126"/>
      <c r="G10" s="121"/>
      <c r="H10" s="121"/>
      <c r="I10" s="121"/>
      <c r="J10" s="121"/>
      <c r="K10" s="121"/>
      <c r="L10" s="121"/>
    </row>
    <row r="11" spans="1:12" x14ac:dyDescent="0.2">
      <c r="A11" s="121"/>
      <c r="B11" s="121"/>
      <c r="C11" s="121"/>
      <c r="D11" s="121"/>
      <c r="E11" s="121"/>
      <c r="F11" s="126"/>
      <c r="G11" s="121"/>
      <c r="H11" s="121"/>
      <c r="I11" s="121"/>
      <c r="J11" s="121"/>
      <c r="K11" s="121"/>
      <c r="L11" s="121"/>
    </row>
    <row r="12" spans="1:12" x14ac:dyDescent="0.2">
      <c r="A12" s="121"/>
      <c r="B12" s="121"/>
      <c r="C12" s="121"/>
      <c r="D12" s="121"/>
      <c r="E12" s="121"/>
      <c r="F12" s="126"/>
      <c r="G12" s="121"/>
      <c r="H12" s="121"/>
      <c r="I12" s="121"/>
      <c r="J12" s="121"/>
      <c r="K12" s="121"/>
      <c r="L12" s="121"/>
    </row>
  </sheetData>
  <pageMargins left="0.7" right="0.7" top="0.78740157499999996" bottom="0.78740157499999996" header="0.3" footer="0.3"/>
  <pageSetup paperSize="9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D066FD-A14F-4B87-9E89-AE68FA117ED6}">
  <sheetPr>
    <pageSetUpPr fitToPage="1"/>
  </sheetPr>
  <dimension ref="A1:M68"/>
  <sheetViews>
    <sheetView workbookViewId="0">
      <selection activeCell="M55" sqref="M55:M56"/>
    </sheetView>
  </sheetViews>
  <sheetFormatPr defaultRowHeight="15" x14ac:dyDescent="0.25"/>
  <cols>
    <col min="1" max="1" width="12" customWidth="1"/>
    <col min="2" max="2" width="8.140625" customWidth="1"/>
    <col min="3" max="3" width="10.140625" customWidth="1"/>
    <col min="4" max="4" width="9.140625" customWidth="1"/>
    <col min="5" max="5" width="8.42578125" customWidth="1"/>
    <col min="6" max="6" width="8.28515625" customWidth="1"/>
    <col min="7" max="8" width="10.140625" customWidth="1"/>
  </cols>
  <sheetData>
    <row r="1" spans="1:13" ht="15.75" x14ac:dyDescent="0.25">
      <c r="A1" s="2" t="s">
        <v>63</v>
      </c>
    </row>
    <row r="2" spans="1:13" ht="15.75" thickBot="1" x14ac:dyDescent="0.3">
      <c r="A2" s="132"/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</row>
    <row r="3" spans="1:13" ht="39.75" thickBot="1" x14ac:dyDescent="0.3">
      <c r="A3" s="134" t="s">
        <v>64</v>
      </c>
      <c r="B3" s="135" t="s">
        <v>20</v>
      </c>
      <c r="C3" s="136" t="s">
        <v>65</v>
      </c>
      <c r="D3" s="137" t="s">
        <v>7</v>
      </c>
      <c r="E3" s="137" t="s">
        <v>66</v>
      </c>
      <c r="F3" s="138" t="s">
        <v>8</v>
      </c>
      <c r="G3" s="138" t="s">
        <v>25</v>
      </c>
      <c r="H3" s="139" t="s">
        <v>26</v>
      </c>
      <c r="I3" s="94" t="s">
        <v>27</v>
      </c>
      <c r="J3" s="94" t="s">
        <v>19</v>
      </c>
      <c r="K3" s="90"/>
      <c r="L3" s="90"/>
      <c r="M3" s="90"/>
    </row>
    <row r="4" spans="1:13" ht="15.75" thickBot="1" x14ac:dyDescent="0.3">
      <c r="A4" s="140">
        <v>10</v>
      </c>
      <c r="B4" s="141">
        <f>IF(A4&lt;80,5.3460432+0.13868*A4,IF(A4&lt;126,10.2535+0.07512*A4,IF(A4&lt;310,5.9919*LN(A4)-9.3195,22.375+0.008406*A4)))</f>
        <v>6.7328432000000005</v>
      </c>
      <c r="C4" s="142">
        <f>A4/B4</f>
        <v>1.4852566297697234</v>
      </c>
      <c r="D4" s="143">
        <f>12*$H$4/B4</f>
        <v>72361.70300238092</v>
      </c>
      <c r="E4" s="107">
        <f>A4/$G$58</f>
        <v>0.22099447513812154</v>
      </c>
      <c r="F4" s="144">
        <f>12*$I$4/45.25</f>
        <v>5922.8287292817677</v>
      </c>
      <c r="G4" s="144">
        <f>D4+F4</f>
        <v>78284.53173166269</v>
      </c>
      <c r="H4" s="89">
        <v>40600</v>
      </c>
      <c r="I4" s="133">
        <v>22334</v>
      </c>
      <c r="J4" s="133">
        <v>319</v>
      </c>
      <c r="K4" s="90"/>
      <c r="L4" s="90"/>
      <c r="M4" s="90"/>
    </row>
    <row r="5" spans="1:13" x14ac:dyDescent="0.25">
      <c r="A5" s="145">
        <f>A4+10</f>
        <v>20</v>
      </c>
      <c r="B5" s="146">
        <f t="shared" ref="B5:B53" si="0">IF(A5&lt;80,5.3460432+0.13868*A5,IF(A5&lt;126,10.2535+0.07512*A5,IF(A5&lt;310,5.9919*LN(A5)-9.3195,22.375+0.008406*A5)))</f>
        <v>8.1196432000000005</v>
      </c>
      <c r="C5" s="147">
        <f t="shared" ref="C5:C53" si="1">A5/B5</f>
        <v>2.4631624207329699</v>
      </c>
      <c r="D5" s="148">
        <f t="shared" ref="D5:D53" si="2">12*$H$4/B5</f>
        <v>60002.636569055147</v>
      </c>
      <c r="E5" s="149">
        <f t="shared" ref="E5:E53" si="3">A5/$G$58</f>
        <v>0.44198895027624308</v>
      </c>
      <c r="F5" s="150">
        <f t="shared" ref="F5:F53" si="4">12*$I$4/45.25</f>
        <v>5922.8287292817677</v>
      </c>
      <c r="G5" s="150">
        <f t="shared" ref="G5:G53" si="5">D5+F5</f>
        <v>65925.465298336916</v>
      </c>
      <c r="H5" s="90"/>
      <c r="I5" s="90"/>
      <c r="J5" s="90"/>
      <c r="K5" s="90"/>
      <c r="L5" s="90"/>
      <c r="M5" s="90"/>
    </row>
    <row r="6" spans="1:13" x14ac:dyDescent="0.25">
      <c r="A6" s="145">
        <f t="shared" ref="A6:A53" si="6">A5+10</f>
        <v>30</v>
      </c>
      <c r="B6" s="146">
        <f t="shared" si="0"/>
        <v>9.5064431999999996</v>
      </c>
      <c r="C6" s="147">
        <f t="shared" si="1"/>
        <v>3.1557544045495378</v>
      </c>
      <c r="D6" s="148">
        <f t="shared" si="2"/>
        <v>51249.451529884493</v>
      </c>
      <c r="E6" s="149">
        <f t="shared" si="3"/>
        <v>0.66298342541436461</v>
      </c>
      <c r="F6" s="150">
        <f t="shared" si="4"/>
        <v>5922.8287292817677</v>
      </c>
      <c r="G6" s="150">
        <f t="shared" si="5"/>
        <v>57172.280259166262</v>
      </c>
      <c r="H6" s="90"/>
      <c r="I6" s="90"/>
      <c r="J6" s="90"/>
      <c r="K6" s="90"/>
      <c r="L6" s="90"/>
      <c r="M6" s="90"/>
    </row>
    <row r="7" spans="1:13" x14ac:dyDescent="0.25">
      <c r="A7" s="145">
        <f t="shared" si="6"/>
        <v>40</v>
      </c>
      <c r="B7" s="146">
        <f t="shared" si="0"/>
        <v>10.893243200000001</v>
      </c>
      <c r="C7" s="147">
        <f t="shared" si="1"/>
        <v>3.6720010070095559</v>
      </c>
      <c r="D7" s="148">
        <f t="shared" si="2"/>
        <v>44724.972265376389</v>
      </c>
      <c r="E7" s="149">
        <f t="shared" si="3"/>
        <v>0.88397790055248615</v>
      </c>
      <c r="F7" s="150">
        <f t="shared" si="4"/>
        <v>5922.8287292817677</v>
      </c>
      <c r="G7" s="150">
        <f t="shared" si="5"/>
        <v>50647.800994658159</v>
      </c>
      <c r="H7" s="90"/>
      <c r="I7" s="90"/>
      <c r="J7" s="90"/>
      <c r="K7" s="90"/>
      <c r="L7" s="90"/>
      <c r="M7" s="90"/>
    </row>
    <row r="8" spans="1:13" x14ac:dyDescent="0.25">
      <c r="A8" s="145">
        <f t="shared" si="6"/>
        <v>50</v>
      </c>
      <c r="B8" s="146">
        <f t="shared" si="0"/>
        <v>12.280043200000001</v>
      </c>
      <c r="C8" s="147">
        <f t="shared" si="1"/>
        <v>4.0716469140760019</v>
      </c>
      <c r="D8" s="148">
        <f t="shared" si="2"/>
        <v>39674.127530756567</v>
      </c>
      <c r="E8" s="149">
        <f t="shared" si="3"/>
        <v>1.1049723756906078</v>
      </c>
      <c r="F8" s="150">
        <f t="shared" si="4"/>
        <v>5922.8287292817677</v>
      </c>
      <c r="G8" s="150">
        <f t="shared" si="5"/>
        <v>45596.956260038336</v>
      </c>
      <c r="H8" s="90"/>
      <c r="I8" s="90"/>
      <c r="J8" s="90"/>
      <c r="K8" s="90"/>
      <c r="L8" s="90"/>
      <c r="M8" s="90"/>
    </row>
    <row r="9" spans="1:13" x14ac:dyDescent="0.25">
      <c r="A9" s="145">
        <f t="shared" si="6"/>
        <v>60</v>
      </c>
      <c r="B9" s="146">
        <f t="shared" si="0"/>
        <v>13.666843200000001</v>
      </c>
      <c r="C9" s="147">
        <f t="shared" si="1"/>
        <v>4.3901871940698056</v>
      </c>
      <c r="D9" s="148">
        <f t="shared" si="2"/>
        <v>35648.320015846817</v>
      </c>
      <c r="E9" s="149">
        <f t="shared" si="3"/>
        <v>1.3259668508287292</v>
      </c>
      <c r="F9" s="150">
        <f t="shared" si="4"/>
        <v>5922.8287292817677</v>
      </c>
      <c r="G9" s="150">
        <f t="shared" si="5"/>
        <v>41571.148745128587</v>
      </c>
      <c r="H9" s="90"/>
      <c r="I9" s="90"/>
      <c r="J9" s="90"/>
      <c r="K9" s="90"/>
      <c r="L9" s="90"/>
      <c r="M9" s="90"/>
    </row>
    <row r="10" spans="1:13" x14ac:dyDescent="0.25">
      <c r="A10" s="145">
        <f t="shared" si="6"/>
        <v>70</v>
      </c>
      <c r="B10" s="146">
        <f t="shared" si="0"/>
        <v>15.0536432</v>
      </c>
      <c r="C10" s="147">
        <f t="shared" si="1"/>
        <v>4.6500371418395252</v>
      </c>
      <c r="D10" s="148">
        <f t="shared" si="2"/>
        <v>32364.258507203092</v>
      </c>
      <c r="E10" s="149">
        <f t="shared" si="3"/>
        <v>1.5469613259668509</v>
      </c>
      <c r="F10" s="150">
        <f t="shared" si="4"/>
        <v>5922.8287292817677</v>
      </c>
      <c r="G10" s="150">
        <f t="shared" si="5"/>
        <v>38287.087236484862</v>
      </c>
      <c r="H10" s="90"/>
      <c r="I10" s="90"/>
      <c r="J10" s="90"/>
      <c r="K10" s="90"/>
      <c r="L10" s="90"/>
      <c r="M10" s="90"/>
    </row>
    <row r="11" spans="1:13" x14ac:dyDescent="0.25">
      <c r="A11" s="145">
        <f t="shared" si="6"/>
        <v>80</v>
      </c>
      <c r="B11" s="146">
        <f t="shared" si="0"/>
        <v>16.263100000000001</v>
      </c>
      <c r="C11" s="147">
        <f t="shared" si="1"/>
        <v>4.9191113625323579</v>
      </c>
      <c r="D11" s="148">
        <f t="shared" si="2"/>
        <v>29957.38819782206</v>
      </c>
      <c r="E11" s="149">
        <f t="shared" si="3"/>
        <v>1.7679558011049723</v>
      </c>
      <c r="F11" s="150">
        <f t="shared" si="4"/>
        <v>5922.8287292817677</v>
      </c>
      <c r="G11" s="150">
        <f t="shared" si="5"/>
        <v>35880.216927103829</v>
      </c>
      <c r="H11" s="90"/>
      <c r="I11" s="90"/>
      <c r="J11" s="90"/>
      <c r="K11" s="90"/>
      <c r="L11" s="90"/>
      <c r="M11" s="90"/>
    </row>
    <row r="12" spans="1:13" x14ac:dyDescent="0.25">
      <c r="A12" s="145">
        <f t="shared" si="6"/>
        <v>90</v>
      </c>
      <c r="B12" s="146">
        <f t="shared" si="0"/>
        <v>17.014300000000002</v>
      </c>
      <c r="C12" s="147">
        <f t="shared" si="1"/>
        <v>5.2896681027135992</v>
      </c>
      <c r="D12" s="148">
        <f t="shared" si="2"/>
        <v>28634.736662689615</v>
      </c>
      <c r="E12" s="149">
        <f t="shared" si="3"/>
        <v>1.988950276243094</v>
      </c>
      <c r="F12" s="150">
        <f t="shared" si="4"/>
        <v>5922.8287292817677</v>
      </c>
      <c r="G12" s="150">
        <f t="shared" si="5"/>
        <v>34557.56539197138</v>
      </c>
      <c r="H12" s="90"/>
      <c r="I12" s="90"/>
      <c r="J12" s="90"/>
      <c r="K12" s="90"/>
      <c r="L12" s="90"/>
      <c r="M12" s="90"/>
    </row>
    <row r="13" spans="1:13" x14ac:dyDescent="0.25">
      <c r="A13" s="145">
        <f t="shared" si="6"/>
        <v>100</v>
      </c>
      <c r="B13" s="146">
        <f t="shared" si="0"/>
        <v>17.765500000000003</v>
      </c>
      <c r="C13" s="147">
        <f t="shared" si="1"/>
        <v>5.6288874503954283</v>
      </c>
      <c r="D13" s="148">
        <f t="shared" si="2"/>
        <v>27423.939658326526</v>
      </c>
      <c r="E13" s="149">
        <f t="shared" si="3"/>
        <v>2.2099447513812156</v>
      </c>
      <c r="F13" s="150">
        <f t="shared" si="4"/>
        <v>5922.8287292817677</v>
      </c>
      <c r="G13" s="150">
        <f t="shared" si="5"/>
        <v>33346.768387608296</v>
      </c>
      <c r="H13" s="90"/>
      <c r="I13" s="90"/>
      <c r="J13" s="90"/>
      <c r="K13" s="90"/>
      <c r="L13" s="90"/>
      <c r="M13" s="90"/>
    </row>
    <row r="14" spans="1:13" x14ac:dyDescent="0.25">
      <c r="A14" s="145">
        <f t="shared" si="6"/>
        <v>110</v>
      </c>
      <c r="B14" s="146">
        <f t="shared" si="0"/>
        <v>18.5167</v>
      </c>
      <c r="C14" s="147">
        <f t="shared" si="1"/>
        <v>5.9405833652864715</v>
      </c>
      <c r="D14" s="148">
        <f t="shared" si="2"/>
        <v>26311.383777886989</v>
      </c>
      <c r="E14" s="149">
        <f t="shared" si="3"/>
        <v>2.430939226519337</v>
      </c>
      <c r="F14" s="150">
        <f t="shared" si="4"/>
        <v>5922.8287292817677</v>
      </c>
      <c r="G14" s="150">
        <f t="shared" si="5"/>
        <v>32234.212507168755</v>
      </c>
      <c r="H14" s="90"/>
      <c r="I14" s="90"/>
      <c r="J14" s="90"/>
      <c r="K14" s="90"/>
      <c r="L14" s="90"/>
      <c r="M14" s="90"/>
    </row>
    <row r="15" spans="1:13" x14ac:dyDescent="0.25">
      <c r="A15" s="145">
        <f t="shared" si="6"/>
        <v>120</v>
      </c>
      <c r="B15" s="146">
        <f t="shared" si="0"/>
        <v>19.267900000000001</v>
      </c>
      <c r="C15" s="147">
        <f t="shared" si="1"/>
        <v>6.2279750258201458</v>
      </c>
      <c r="D15" s="148">
        <f t="shared" si="2"/>
        <v>25285.578604829792</v>
      </c>
      <c r="E15" s="149">
        <f t="shared" si="3"/>
        <v>2.6519337016574585</v>
      </c>
      <c r="F15" s="150">
        <f t="shared" si="4"/>
        <v>5922.8287292817677</v>
      </c>
      <c r="G15" s="150">
        <f t="shared" si="5"/>
        <v>31208.407334111558</v>
      </c>
      <c r="H15" s="90"/>
      <c r="I15" s="90"/>
      <c r="J15" s="90"/>
      <c r="K15" s="90"/>
      <c r="L15" s="90"/>
      <c r="M15" s="90"/>
    </row>
    <row r="16" spans="1:13" x14ac:dyDescent="0.25">
      <c r="A16" s="145">
        <f t="shared" si="6"/>
        <v>130</v>
      </c>
      <c r="B16" s="146">
        <f t="shared" si="0"/>
        <v>19.846279673684805</v>
      </c>
      <c r="C16" s="147">
        <f t="shared" si="1"/>
        <v>6.5503460667428586</v>
      </c>
      <c r="D16" s="148">
        <f t="shared" si="2"/>
        <v>24548.681567054773</v>
      </c>
      <c r="E16" s="149">
        <f t="shared" si="3"/>
        <v>2.8729281767955803</v>
      </c>
      <c r="F16" s="150">
        <f t="shared" si="4"/>
        <v>5922.8287292817677</v>
      </c>
      <c r="G16" s="150">
        <f t="shared" si="5"/>
        <v>30471.510296336543</v>
      </c>
      <c r="H16" s="90"/>
      <c r="I16" s="90"/>
      <c r="J16" s="90"/>
      <c r="K16" s="90"/>
      <c r="L16" s="90"/>
      <c r="M16" s="90"/>
    </row>
    <row r="17" spans="1:13" x14ac:dyDescent="0.25">
      <c r="A17" s="145">
        <f t="shared" si="6"/>
        <v>140</v>
      </c>
      <c r="B17" s="146">
        <f t="shared" si="0"/>
        <v>20.290327232032688</v>
      </c>
      <c r="C17" s="147">
        <f t="shared" si="1"/>
        <v>6.8998394357573298</v>
      </c>
      <c r="D17" s="148">
        <f t="shared" si="2"/>
        <v>24011.441236435508</v>
      </c>
      <c r="E17" s="149">
        <f t="shared" si="3"/>
        <v>3.0939226519337018</v>
      </c>
      <c r="F17" s="150">
        <f t="shared" si="4"/>
        <v>5922.8287292817677</v>
      </c>
      <c r="G17" s="150">
        <f t="shared" si="5"/>
        <v>29934.269965717278</v>
      </c>
      <c r="H17" s="90"/>
      <c r="I17" s="90"/>
      <c r="J17" s="90"/>
      <c r="K17" s="90"/>
      <c r="L17" s="90"/>
      <c r="M17" s="90"/>
    </row>
    <row r="18" spans="1:13" x14ac:dyDescent="0.25">
      <c r="A18" s="145">
        <f t="shared" si="6"/>
        <v>150</v>
      </c>
      <c r="B18" s="146">
        <f t="shared" si="0"/>
        <v>20.703725618695358</v>
      </c>
      <c r="C18" s="147">
        <f t="shared" si="1"/>
        <v>7.2450728319424194</v>
      </c>
      <c r="D18" s="148">
        <f t="shared" si="2"/>
        <v>23531.996558148978</v>
      </c>
      <c r="E18" s="149">
        <f t="shared" si="3"/>
        <v>3.3149171270718232</v>
      </c>
      <c r="F18" s="150">
        <f t="shared" si="4"/>
        <v>5922.8287292817677</v>
      </c>
      <c r="G18" s="150">
        <f t="shared" si="5"/>
        <v>29454.825287430744</v>
      </c>
      <c r="H18" s="90"/>
      <c r="I18" s="90"/>
      <c r="J18" s="90"/>
      <c r="K18" s="90"/>
      <c r="L18" s="90"/>
      <c r="M18" s="90"/>
    </row>
    <row r="19" spans="1:13" x14ac:dyDescent="0.25">
      <c r="A19" s="145">
        <f t="shared" si="6"/>
        <v>160</v>
      </c>
      <c r="B19" s="146">
        <f t="shared" si="0"/>
        <v>21.090433983499565</v>
      </c>
      <c r="C19" s="147">
        <f t="shared" si="1"/>
        <v>7.5863777921866626</v>
      </c>
      <c r="D19" s="148">
        <f t="shared" si="2"/>
        <v>23100.520377208388</v>
      </c>
      <c r="E19" s="149">
        <f t="shared" si="3"/>
        <v>3.5359116022099446</v>
      </c>
      <c r="F19" s="150">
        <f t="shared" si="4"/>
        <v>5922.8287292817677</v>
      </c>
      <c r="G19" s="150">
        <f t="shared" si="5"/>
        <v>29023.349106490154</v>
      </c>
      <c r="H19" s="90"/>
      <c r="I19" s="90"/>
      <c r="J19" s="90"/>
      <c r="K19" s="90"/>
      <c r="L19" s="90"/>
      <c r="M19" s="90"/>
    </row>
    <row r="20" spans="1:13" x14ac:dyDescent="0.25">
      <c r="A20" s="145">
        <f t="shared" si="6"/>
        <v>170</v>
      </c>
      <c r="B20" s="146">
        <f t="shared" si="0"/>
        <v>21.45369065496147</v>
      </c>
      <c r="C20" s="147">
        <f t="shared" si="1"/>
        <v>7.9240445261424099</v>
      </c>
      <c r="D20" s="148">
        <f t="shared" si="2"/>
        <v>22709.379371391657</v>
      </c>
      <c r="E20" s="149">
        <f t="shared" si="3"/>
        <v>3.7569060773480665</v>
      </c>
      <c r="F20" s="150">
        <f t="shared" si="4"/>
        <v>5922.8287292817677</v>
      </c>
      <c r="G20" s="150">
        <f t="shared" si="5"/>
        <v>28632.208100673422</v>
      </c>
      <c r="H20" s="90"/>
      <c r="I20" s="90"/>
      <c r="J20" s="90"/>
      <c r="K20" s="90"/>
      <c r="L20" s="90"/>
      <c r="M20" s="90"/>
    </row>
    <row r="21" spans="1:13" x14ac:dyDescent="0.25">
      <c r="A21" s="145">
        <f t="shared" si="6"/>
        <v>180</v>
      </c>
      <c r="B21" s="146">
        <f t="shared" si="0"/>
        <v>21.796178154849052</v>
      </c>
      <c r="C21" s="147">
        <f t="shared" si="1"/>
        <v>8.2583285345350763</v>
      </c>
      <c r="D21" s="148">
        <f t="shared" si="2"/>
        <v>22352.542566808272</v>
      </c>
      <c r="E21" s="149">
        <f t="shared" si="3"/>
        <v>3.9779005524861879</v>
      </c>
      <c r="F21" s="150">
        <f t="shared" si="4"/>
        <v>5922.8287292817677</v>
      </c>
      <c r="G21" s="150">
        <f t="shared" si="5"/>
        <v>28275.371296090038</v>
      </c>
      <c r="H21" s="90"/>
      <c r="I21" s="90"/>
      <c r="J21" s="90"/>
      <c r="K21" s="90"/>
      <c r="L21" s="90"/>
      <c r="M21" s="90"/>
    </row>
    <row r="22" spans="1:13" x14ac:dyDescent="0.25">
      <c r="A22" s="145">
        <f t="shared" si="6"/>
        <v>190</v>
      </c>
      <c r="B22" s="146">
        <f t="shared" si="0"/>
        <v>22.120143537978421</v>
      </c>
      <c r="C22" s="147">
        <f t="shared" si="1"/>
        <v>8.5894560165844318</v>
      </c>
      <c r="D22" s="148">
        <f t="shared" si="2"/>
        <v>22025.17353305229</v>
      </c>
      <c r="E22" s="149">
        <f t="shared" si="3"/>
        <v>4.1988950276243093</v>
      </c>
      <c r="F22" s="150">
        <f t="shared" si="4"/>
        <v>5922.8287292817677</v>
      </c>
      <c r="G22" s="150">
        <f t="shared" si="5"/>
        <v>27948.002262334056</v>
      </c>
      <c r="H22" s="90"/>
      <c r="I22" s="90"/>
      <c r="J22" s="90"/>
      <c r="K22" s="90"/>
      <c r="L22" s="90"/>
      <c r="M22" s="90"/>
    </row>
    <row r="23" spans="1:13" x14ac:dyDescent="0.25">
      <c r="A23" s="145">
        <f t="shared" si="6"/>
        <v>200</v>
      </c>
      <c r="B23" s="146">
        <f t="shared" si="0"/>
        <v>22.427487828619178</v>
      </c>
      <c r="C23" s="147">
        <f t="shared" si="1"/>
        <v>8.9176282929372412</v>
      </c>
      <c r="D23" s="148">
        <f t="shared" si="2"/>
        <v>21723.342521595121</v>
      </c>
      <c r="E23" s="149">
        <f t="shared" si="3"/>
        <v>4.4198895027624312</v>
      </c>
      <c r="F23" s="150">
        <f t="shared" si="4"/>
        <v>5922.8287292817677</v>
      </c>
      <c r="G23" s="150">
        <f t="shared" si="5"/>
        <v>27646.171250876891</v>
      </c>
      <c r="H23" s="90"/>
      <c r="I23" s="90"/>
      <c r="J23" s="90"/>
      <c r="K23" s="90"/>
      <c r="L23" s="90"/>
      <c r="M23" s="90"/>
    </row>
    <row r="24" spans="1:13" x14ac:dyDescent="0.25">
      <c r="A24" s="145">
        <f t="shared" si="6"/>
        <v>210</v>
      </c>
      <c r="B24" s="146">
        <f t="shared" si="0"/>
        <v>22.719833613306001</v>
      </c>
      <c r="C24" s="147">
        <f t="shared" si="1"/>
        <v>9.2430254364632454</v>
      </c>
      <c r="D24" s="148">
        <f t="shared" si="2"/>
        <v>21443.819012594729</v>
      </c>
      <c r="E24" s="149">
        <f t="shared" si="3"/>
        <v>4.6408839779005522</v>
      </c>
      <c r="F24" s="150">
        <f t="shared" si="4"/>
        <v>5922.8287292817677</v>
      </c>
      <c r="G24" s="150">
        <f t="shared" si="5"/>
        <v>27366.647741876499</v>
      </c>
      <c r="H24" s="90"/>
      <c r="I24" s="90"/>
      <c r="J24" s="90"/>
      <c r="K24" s="90"/>
      <c r="L24" s="90"/>
      <c r="M24" s="90"/>
    </row>
    <row r="25" spans="1:13" x14ac:dyDescent="0.25">
      <c r="A25" s="145">
        <f t="shared" si="6"/>
        <v>220</v>
      </c>
      <c r="B25" s="146">
        <f t="shared" si="0"/>
        <v>22.998576894988723</v>
      </c>
      <c r="C25" s="147">
        <f t="shared" si="1"/>
        <v>9.5658092674393664</v>
      </c>
      <c r="D25" s="148">
        <f t="shared" si="2"/>
        <v>21183.919432256633</v>
      </c>
      <c r="E25" s="149">
        <f t="shared" si="3"/>
        <v>4.8618784530386741</v>
      </c>
      <c r="F25" s="150">
        <f t="shared" si="4"/>
        <v>5922.8287292817677</v>
      </c>
      <c r="G25" s="150">
        <f t="shared" si="5"/>
        <v>27106.748161538402</v>
      </c>
      <c r="H25" s="90"/>
      <c r="I25" s="90"/>
      <c r="J25" s="90"/>
      <c r="K25" s="90"/>
      <c r="L25" s="90"/>
      <c r="M25" s="90"/>
    </row>
    <row r="26" spans="1:13" x14ac:dyDescent="0.25">
      <c r="A26" s="145">
        <f t="shared" si="6"/>
        <v>230</v>
      </c>
      <c r="B26" s="146">
        <f t="shared" si="0"/>
        <v>23.264927411136902</v>
      </c>
      <c r="C26" s="147">
        <f t="shared" si="1"/>
        <v>9.8861258380672687</v>
      </c>
      <c r="D26" s="148">
        <f t="shared" si="2"/>
        <v>20941.393514375537</v>
      </c>
      <c r="E26" s="149">
        <f t="shared" si="3"/>
        <v>5.0828729281767959</v>
      </c>
      <c r="F26" s="150">
        <f t="shared" si="4"/>
        <v>5922.8287292817677</v>
      </c>
      <c r="G26" s="150">
        <f t="shared" si="5"/>
        <v>26864.222243657307</v>
      </c>
      <c r="H26" s="90"/>
      <c r="I26" s="90"/>
      <c r="J26" s="90"/>
      <c r="K26" s="90"/>
      <c r="L26" s="90"/>
      <c r="M26" s="90"/>
    </row>
    <row r="27" spans="1:13" x14ac:dyDescent="0.25">
      <c r="A27" s="145">
        <f t="shared" si="6"/>
        <v>240</v>
      </c>
      <c r="B27" s="146">
        <f t="shared" si="0"/>
        <v>23.519940364772879</v>
      </c>
      <c r="C27" s="147">
        <f t="shared" si="1"/>
        <v>10.204107505283531</v>
      </c>
      <c r="D27" s="148">
        <f t="shared" si="2"/>
        <v>20714.338235725569</v>
      </c>
      <c r="E27" s="149">
        <f t="shared" si="3"/>
        <v>5.3038674033149169</v>
      </c>
      <c r="F27" s="150">
        <f t="shared" si="4"/>
        <v>5922.8287292817677</v>
      </c>
      <c r="G27" s="150">
        <f t="shared" si="5"/>
        <v>26637.166965007338</v>
      </c>
      <c r="H27" s="90"/>
      <c r="I27" s="90"/>
      <c r="J27" s="90"/>
      <c r="K27" s="90"/>
      <c r="L27" s="90"/>
      <c r="M27" s="90"/>
    </row>
    <row r="28" spans="1:13" x14ac:dyDescent="0.25">
      <c r="A28" s="145">
        <f t="shared" si="6"/>
        <v>250</v>
      </c>
      <c r="B28" s="146">
        <f t="shared" si="0"/>
        <v>23.764541673738798</v>
      </c>
      <c r="C28" s="147">
        <f t="shared" si="1"/>
        <v>10.519874670095765</v>
      </c>
      <c r="D28" s="148">
        <f t="shared" si="2"/>
        <v>20501.131757082629</v>
      </c>
      <c r="E28" s="149">
        <f t="shared" si="3"/>
        <v>5.5248618784530388</v>
      </c>
      <c r="F28" s="150">
        <f t="shared" si="4"/>
        <v>5922.8287292817677</v>
      </c>
      <c r="G28" s="150">
        <f t="shared" si="5"/>
        <v>26423.960486364398</v>
      </c>
      <c r="H28" s="90"/>
      <c r="I28" s="90"/>
      <c r="J28" s="90"/>
      <c r="K28" s="90"/>
      <c r="L28" s="90"/>
      <c r="M28" s="90"/>
    </row>
    <row r="29" spans="1:13" x14ac:dyDescent="0.25">
      <c r="A29" s="145">
        <f t="shared" si="6"/>
        <v>260</v>
      </c>
      <c r="B29" s="146">
        <f t="shared" si="0"/>
        <v>23.999548264881945</v>
      </c>
      <c r="C29" s="147">
        <f t="shared" si="1"/>
        <v>10.833537245384438</v>
      </c>
      <c r="D29" s="148">
        <f t="shared" si="2"/>
        <v>20300.382099812683</v>
      </c>
      <c r="E29" s="149">
        <f t="shared" si="3"/>
        <v>5.7458563535911606</v>
      </c>
      <c r="F29" s="150">
        <f t="shared" si="4"/>
        <v>5922.8287292817677</v>
      </c>
      <c r="G29" s="150">
        <f t="shared" si="5"/>
        <v>26223.210829094452</v>
      </c>
      <c r="H29" s="90"/>
      <c r="I29" s="90"/>
      <c r="J29" s="90"/>
      <c r="K29" s="90"/>
      <c r="L29" s="90"/>
      <c r="M29" s="90"/>
    </row>
    <row r="30" spans="1:13" x14ac:dyDescent="0.25">
      <c r="A30" s="145">
        <f t="shared" si="6"/>
        <v>270</v>
      </c>
      <c r="B30" s="146">
        <f t="shared" si="0"/>
        <v>24.225684536122365</v>
      </c>
      <c r="C30" s="147">
        <f t="shared" si="1"/>
        <v>11.145195901375219</v>
      </c>
      <c r="D30" s="148">
        <f t="shared" si="2"/>
        <v>20110.886826481506</v>
      </c>
      <c r="E30" s="149">
        <f t="shared" si="3"/>
        <v>5.9668508287292816</v>
      </c>
      <c r="F30" s="150">
        <f t="shared" si="4"/>
        <v>5922.8287292817677</v>
      </c>
      <c r="G30" s="150">
        <f t="shared" si="5"/>
        <v>26033.715555763272</v>
      </c>
      <c r="H30" s="90"/>
      <c r="I30" s="90"/>
      <c r="J30" s="90"/>
      <c r="K30" s="90"/>
      <c r="L30" s="90"/>
      <c r="M30" s="90"/>
    </row>
    <row r="31" spans="1:13" x14ac:dyDescent="0.25">
      <c r="A31" s="145">
        <f t="shared" si="6"/>
        <v>280</v>
      </c>
      <c r="B31" s="146">
        <f>IF(A31&lt;80,5.3460432+0.13868*A31,IF(A31&lt;126,10.2535+0.07512*A31,IF(A31&lt;310,5.9919*LN(A31)-9.3195,22.375+0.008406*A31)))</f>
        <v>24.443595823229828</v>
      </c>
      <c r="C31" s="147">
        <f t="shared" si="1"/>
        <v>11.454943128044347</v>
      </c>
      <c r="D31" s="148">
        <f t="shared" si="2"/>
        <v>19931.601042797163</v>
      </c>
      <c r="E31" s="149">
        <f t="shared" si="3"/>
        <v>6.1878453038674035</v>
      </c>
      <c r="F31" s="150">
        <f t="shared" si="4"/>
        <v>5922.8287292817677</v>
      </c>
      <c r="G31" s="150">
        <f t="shared" si="5"/>
        <v>25854.429772078933</v>
      </c>
      <c r="H31" s="90"/>
      <c r="I31" s="90"/>
      <c r="J31" s="90"/>
      <c r="K31" s="90"/>
      <c r="L31" s="90"/>
      <c r="M31" s="90"/>
    </row>
    <row r="32" spans="1:13" x14ac:dyDescent="0.25">
      <c r="A32" s="145">
        <f t="shared" si="6"/>
        <v>290</v>
      </c>
      <c r="B32" s="146">
        <f t="shared" si="0"/>
        <v>24.653859502406981</v>
      </c>
      <c r="C32" s="147">
        <f t="shared" si="1"/>
        <v>11.762864145943844</v>
      </c>
      <c r="D32" s="148">
        <f t="shared" si="2"/>
        <v>19761.611765185658</v>
      </c>
      <c r="E32" s="149">
        <f t="shared" si="3"/>
        <v>6.4088397790055245</v>
      </c>
      <c r="F32" s="150">
        <f t="shared" si="4"/>
        <v>5922.8287292817677</v>
      </c>
      <c r="G32" s="150">
        <f t="shared" si="5"/>
        <v>25684.440494467424</v>
      </c>
      <c r="H32" s="90"/>
      <c r="I32" s="90"/>
      <c r="J32" s="90"/>
      <c r="K32" s="90"/>
      <c r="L32" s="90"/>
      <c r="M32" s="90"/>
    </row>
    <row r="33" spans="1:13" x14ac:dyDescent="0.25">
      <c r="A33" s="145">
        <f t="shared" si="6"/>
        <v>300</v>
      </c>
      <c r="B33" s="146">
        <f t="shared" si="0"/>
        <v>24.856994209892491</v>
      </c>
      <c r="C33" s="147">
        <f t="shared" si="1"/>
        <v>12.069037690832593</v>
      </c>
      <c r="D33" s="148">
        <f t="shared" si="2"/>
        <v>19600.117209912132</v>
      </c>
      <c r="E33" s="149">
        <f t="shared" si="3"/>
        <v>6.6298342541436464</v>
      </c>
      <c r="F33" s="150">
        <f t="shared" si="4"/>
        <v>5922.8287292817677</v>
      </c>
      <c r="G33" s="150">
        <f t="shared" si="5"/>
        <v>25522.945939193902</v>
      </c>
      <c r="H33" s="90"/>
      <c r="I33" s="90"/>
      <c r="J33" s="90"/>
      <c r="K33" s="90"/>
      <c r="L33" s="90"/>
      <c r="M33" s="90"/>
    </row>
    <row r="34" spans="1:13" x14ac:dyDescent="0.25">
      <c r="A34" s="145">
        <f t="shared" si="6"/>
        <v>310</v>
      </c>
      <c r="B34" s="146">
        <f t="shared" si="0"/>
        <v>24.98086</v>
      </c>
      <c r="C34" s="147">
        <f t="shared" si="1"/>
        <v>12.409500713746445</v>
      </c>
      <c r="D34" s="148">
        <f t="shared" si="2"/>
        <v>19502.931444313766</v>
      </c>
      <c r="E34" s="149">
        <f t="shared" si="3"/>
        <v>6.8508287292817682</v>
      </c>
      <c r="F34" s="150">
        <f t="shared" si="4"/>
        <v>5922.8287292817677</v>
      </c>
      <c r="G34" s="150">
        <f t="shared" si="5"/>
        <v>25425.760173595532</v>
      </c>
      <c r="H34" s="90"/>
      <c r="I34" s="90"/>
      <c r="J34" s="90"/>
      <c r="K34" s="90"/>
      <c r="L34" s="90"/>
      <c r="M34" s="90"/>
    </row>
    <row r="35" spans="1:13" x14ac:dyDescent="0.25">
      <c r="A35" s="145">
        <f t="shared" si="6"/>
        <v>320</v>
      </c>
      <c r="B35" s="146">
        <f t="shared" si="0"/>
        <v>25.064920000000001</v>
      </c>
      <c r="C35" s="147">
        <f t="shared" si="1"/>
        <v>12.766847051576466</v>
      </c>
      <c r="D35" s="148">
        <f t="shared" si="2"/>
        <v>19437.524636025169</v>
      </c>
      <c r="E35" s="149">
        <f t="shared" si="3"/>
        <v>7.0718232044198892</v>
      </c>
      <c r="F35" s="150">
        <f t="shared" si="4"/>
        <v>5922.8287292817677</v>
      </c>
      <c r="G35" s="150">
        <f t="shared" si="5"/>
        <v>25360.353365306939</v>
      </c>
      <c r="H35" s="90"/>
      <c r="I35" s="90"/>
      <c r="J35" s="90"/>
      <c r="K35" s="90"/>
      <c r="L35" s="90"/>
      <c r="M35" s="90"/>
    </row>
    <row r="36" spans="1:13" x14ac:dyDescent="0.25">
      <c r="A36" s="145">
        <f t="shared" si="6"/>
        <v>330</v>
      </c>
      <c r="B36" s="146">
        <f t="shared" si="0"/>
        <v>25.148980000000002</v>
      </c>
      <c r="C36" s="147">
        <f t="shared" si="1"/>
        <v>13.121804542371102</v>
      </c>
      <c r="D36" s="148">
        <f t="shared" si="2"/>
        <v>19372.555069827882</v>
      </c>
      <c r="E36" s="149">
        <f t="shared" si="3"/>
        <v>7.2928176795580111</v>
      </c>
      <c r="F36" s="150">
        <f t="shared" si="4"/>
        <v>5922.8287292817677</v>
      </c>
      <c r="G36" s="150">
        <f t="shared" si="5"/>
        <v>25295.383799109652</v>
      </c>
      <c r="H36" s="90"/>
      <c r="I36" s="90"/>
      <c r="J36" s="90"/>
      <c r="K36" s="90"/>
      <c r="L36" s="90"/>
      <c r="M36" s="90"/>
    </row>
    <row r="37" spans="1:13" x14ac:dyDescent="0.25">
      <c r="A37" s="145">
        <f t="shared" si="6"/>
        <v>340</v>
      </c>
      <c r="B37" s="146">
        <f t="shared" si="0"/>
        <v>25.233039999999999</v>
      </c>
      <c r="C37" s="147">
        <f t="shared" si="1"/>
        <v>13.474397060362129</v>
      </c>
      <c r="D37" s="148">
        <f t="shared" si="2"/>
        <v>19308.018375907144</v>
      </c>
      <c r="E37" s="149">
        <f t="shared" si="3"/>
        <v>7.5138121546961329</v>
      </c>
      <c r="F37" s="150">
        <f t="shared" si="4"/>
        <v>5922.8287292817677</v>
      </c>
      <c r="G37" s="150">
        <f t="shared" si="5"/>
        <v>25230.847105188914</v>
      </c>
      <c r="H37" s="90"/>
      <c r="I37" s="90"/>
      <c r="J37" s="90"/>
      <c r="K37" s="90"/>
      <c r="L37" s="90"/>
      <c r="M37" s="90"/>
    </row>
    <row r="38" spans="1:13" x14ac:dyDescent="0.25">
      <c r="A38" s="145">
        <f t="shared" si="6"/>
        <v>350</v>
      </c>
      <c r="B38" s="146">
        <f t="shared" si="0"/>
        <v>25.3171</v>
      </c>
      <c r="C38" s="147">
        <f t="shared" si="1"/>
        <v>13.824648162704259</v>
      </c>
      <c r="D38" s="148">
        <f t="shared" si="2"/>
        <v>19243.91024248433</v>
      </c>
      <c r="E38" s="149">
        <f t="shared" si="3"/>
        <v>7.7348066298342539</v>
      </c>
      <c r="F38" s="150">
        <f t="shared" si="4"/>
        <v>5922.8287292817677</v>
      </c>
      <c r="G38" s="150">
        <f t="shared" si="5"/>
        <v>25166.738971766099</v>
      </c>
      <c r="H38" s="90"/>
      <c r="I38" s="90"/>
      <c r="J38" s="90"/>
      <c r="K38" s="90"/>
      <c r="L38" s="90"/>
      <c r="M38" s="90"/>
    </row>
    <row r="39" spans="1:13" x14ac:dyDescent="0.25">
      <c r="A39" s="145">
        <f t="shared" si="6"/>
        <v>360</v>
      </c>
      <c r="B39" s="146">
        <f t="shared" si="0"/>
        <v>25.401160000000001</v>
      </c>
      <c r="C39" s="147">
        <f t="shared" si="1"/>
        <v>14.172581094721657</v>
      </c>
      <c r="D39" s="148">
        <f t="shared" si="2"/>
        <v>19180.226414856643</v>
      </c>
      <c r="E39" s="149">
        <f t="shared" si="3"/>
        <v>7.9558011049723758</v>
      </c>
      <c r="F39" s="150">
        <f t="shared" si="4"/>
        <v>5922.8287292817677</v>
      </c>
      <c r="G39" s="150">
        <f t="shared" si="5"/>
        <v>25103.055144138409</v>
      </c>
      <c r="H39" s="90"/>
      <c r="I39" s="90"/>
      <c r="J39" s="90"/>
      <c r="K39" s="90"/>
      <c r="L39" s="90"/>
      <c r="M39" s="90"/>
    </row>
    <row r="40" spans="1:13" x14ac:dyDescent="0.25">
      <c r="A40" s="145">
        <f t="shared" si="6"/>
        <v>370</v>
      </c>
      <c r="B40" s="146">
        <f t="shared" si="0"/>
        <v>25.485219999999998</v>
      </c>
      <c r="C40" s="147">
        <f t="shared" si="1"/>
        <v>14.518218795050622</v>
      </c>
      <c r="D40" s="148">
        <f t="shared" si="2"/>
        <v>19116.962694455848</v>
      </c>
      <c r="E40" s="149">
        <f t="shared" si="3"/>
        <v>8.1767955801104968</v>
      </c>
      <c r="F40" s="150">
        <f t="shared" si="4"/>
        <v>5922.8287292817677</v>
      </c>
      <c r="G40" s="150">
        <f t="shared" si="5"/>
        <v>25039.791423737617</v>
      </c>
      <c r="H40" s="90"/>
      <c r="I40" s="90"/>
      <c r="J40" s="90"/>
      <c r="K40" s="90"/>
      <c r="L40" s="90"/>
      <c r="M40" s="90"/>
    </row>
    <row r="41" spans="1:13" x14ac:dyDescent="0.25">
      <c r="A41" s="145">
        <f t="shared" si="6"/>
        <v>380</v>
      </c>
      <c r="B41" s="146">
        <f t="shared" si="0"/>
        <v>25.569279999999999</v>
      </c>
      <c r="C41" s="147">
        <f t="shared" si="1"/>
        <v>14.861583900680818</v>
      </c>
      <c r="D41" s="148">
        <f t="shared" si="2"/>
        <v>19054.114937925511</v>
      </c>
      <c r="E41" s="149">
        <f t="shared" si="3"/>
        <v>8.3977900552486187</v>
      </c>
      <c r="F41" s="150">
        <f t="shared" si="4"/>
        <v>5922.8287292817677</v>
      </c>
      <c r="G41" s="150">
        <f t="shared" si="5"/>
        <v>24976.943667207277</v>
      </c>
      <c r="H41" s="90"/>
      <c r="I41" s="90"/>
      <c r="J41" s="90"/>
      <c r="K41" s="90"/>
      <c r="L41" s="90"/>
      <c r="M41" s="90"/>
    </row>
    <row r="42" spans="1:13" x14ac:dyDescent="0.25">
      <c r="A42" s="145">
        <f t="shared" si="6"/>
        <v>390</v>
      </c>
      <c r="B42" s="146">
        <f t="shared" si="0"/>
        <v>25.65334</v>
      </c>
      <c r="C42" s="147">
        <f t="shared" si="1"/>
        <v>15.202698751897413</v>
      </c>
      <c r="D42" s="148">
        <f t="shared" si="2"/>
        <v>18991.679056216461</v>
      </c>
      <c r="E42" s="149">
        <f t="shared" si="3"/>
        <v>8.6187845303867405</v>
      </c>
      <c r="F42" s="150">
        <f t="shared" si="4"/>
        <v>5922.8287292817677</v>
      </c>
      <c r="G42" s="150">
        <f t="shared" si="5"/>
        <v>24914.50778549823</v>
      </c>
      <c r="H42" s="90"/>
      <c r="I42" s="90"/>
      <c r="J42" s="90"/>
      <c r="K42" s="90"/>
      <c r="L42" s="90"/>
      <c r="M42" s="90"/>
    </row>
    <row r="43" spans="1:13" x14ac:dyDescent="0.25">
      <c r="A43" s="145">
        <f t="shared" si="6"/>
        <v>400</v>
      </c>
      <c r="B43" s="146">
        <f t="shared" si="0"/>
        <v>25.737400000000001</v>
      </c>
      <c r="C43" s="147">
        <f t="shared" si="1"/>
        <v>15.54158539712636</v>
      </c>
      <c r="D43" s="148">
        <f t="shared" si="2"/>
        <v>18929.651013699906</v>
      </c>
      <c r="E43" s="149">
        <f t="shared" si="3"/>
        <v>8.8397790055248624</v>
      </c>
      <c r="F43" s="150">
        <f t="shared" si="4"/>
        <v>5922.8287292817677</v>
      </c>
      <c r="G43" s="150">
        <f t="shared" si="5"/>
        <v>24852.479742981675</v>
      </c>
      <c r="H43" s="90"/>
      <c r="I43" s="90"/>
      <c r="J43" s="90"/>
      <c r="K43" s="90"/>
      <c r="L43" s="90"/>
      <c r="M43" s="90"/>
    </row>
    <row r="44" spans="1:13" x14ac:dyDescent="0.25">
      <c r="A44" s="145">
        <f t="shared" si="6"/>
        <v>410</v>
      </c>
      <c r="B44" s="146">
        <f t="shared" si="0"/>
        <v>25.821460000000002</v>
      </c>
      <c r="C44" s="147">
        <f t="shared" si="1"/>
        <v>15.878265597685026</v>
      </c>
      <c r="D44" s="148">
        <f t="shared" si="2"/>
        <v>18868.026827297912</v>
      </c>
      <c r="E44" s="149">
        <f t="shared" si="3"/>
        <v>9.0607734806629843</v>
      </c>
      <c r="F44" s="150">
        <f t="shared" si="4"/>
        <v>5922.8287292817677</v>
      </c>
      <c r="G44" s="150">
        <f t="shared" si="5"/>
        <v>24790.855556579678</v>
      </c>
      <c r="H44" s="90"/>
      <c r="I44" s="90"/>
      <c r="J44" s="90"/>
      <c r="K44" s="90"/>
      <c r="L44" s="90"/>
      <c r="M44" s="90"/>
    </row>
    <row r="45" spans="1:13" x14ac:dyDescent="0.25">
      <c r="A45" s="145">
        <f t="shared" si="6"/>
        <v>420</v>
      </c>
      <c r="B45" s="146">
        <f t="shared" si="0"/>
        <v>25.905519999999999</v>
      </c>
      <c r="C45" s="147">
        <f t="shared" si="1"/>
        <v>16.212760832440345</v>
      </c>
      <c r="D45" s="148">
        <f t="shared" si="2"/>
        <v>18806.802565630802</v>
      </c>
      <c r="E45" s="149">
        <f t="shared" si="3"/>
        <v>9.2817679558011044</v>
      </c>
      <c r="F45" s="150">
        <f t="shared" si="4"/>
        <v>5922.8287292817677</v>
      </c>
      <c r="G45" s="150">
        <f t="shared" si="5"/>
        <v>24729.631294912571</v>
      </c>
      <c r="H45" s="90"/>
      <c r="I45" s="90"/>
      <c r="J45" s="90"/>
      <c r="K45" s="90"/>
      <c r="L45" s="90"/>
      <c r="M45" s="90"/>
    </row>
    <row r="46" spans="1:13" x14ac:dyDescent="0.25">
      <c r="A46" s="145">
        <f t="shared" si="6"/>
        <v>430</v>
      </c>
      <c r="B46" s="146">
        <f t="shared" si="0"/>
        <v>25.98958</v>
      </c>
      <c r="C46" s="147">
        <f t="shared" si="1"/>
        <v>16.545092302376567</v>
      </c>
      <c r="D46" s="148">
        <f t="shared" si="2"/>
        <v>18745.97434818108</v>
      </c>
      <c r="E46" s="149">
        <f t="shared" si="3"/>
        <v>9.5027624309392262</v>
      </c>
      <c r="F46" s="150">
        <f t="shared" si="4"/>
        <v>5922.8287292817677</v>
      </c>
      <c r="G46" s="150">
        <f t="shared" si="5"/>
        <v>24668.80307746285</v>
      </c>
      <c r="H46" s="90"/>
      <c r="I46" s="90"/>
      <c r="J46" s="90"/>
      <c r="K46" s="90"/>
      <c r="L46" s="90"/>
      <c r="M46" s="90"/>
    </row>
    <row r="47" spans="1:13" x14ac:dyDescent="0.25">
      <c r="A47" s="145">
        <f t="shared" si="6"/>
        <v>440</v>
      </c>
      <c r="B47" s="146">
        <f t="shared" si="0"/>
        <v>26.073640000000001</v>
      </c>
      <c r="C47" s="147">
        <f t="shared" si="1"/>
        <v>16.875280935074656</v>
      </c>
      <c r="D47" s="148">
        <f t="shared" si="2"/>
        <v>18685.538344473574</v>
      </c>
      <c r="E47" s="149">
        <f t="shared" si="3"/>
        <v>9.7237569060773481</v>
      </c>
      <c r="F47" s="150">
        <f t="shared" si="4"/>
        <v>5922.8287292817677</v>
      </c>
      <c r="G47" s="150">
        <f t="shared" si="5"/>
        <v>24608.36707375534</v>
      </c>
      <c r="H47" s="90"/>
      <c r="I47" s="90"/>
      <c r="J47" s="90"/>
      <c r="K47" s="90"/>
      <c r="L47" s="90"/>
      <c r="M47" s="90"/>
    </row>
    <row r="48" spans="1:13" x14ac:dyDescent="0.25">
      <c r="A48" s="145">
        <f t="shared" si="6"/>
        <v>450</v>
      </c>
      <c r="B48" s="146">
        <f t="shared" si="0"/>
        <v>26.157699999999998</v>
      </c>
      <c r="C48" s="147">
        <f t="shared" si="1"/>
        <v>17.203347389105311</v>
      </c>
      <c r="D48" s="148">
        <f t="shared" si="2"/>
        <v>18625.490773271351</v>
      </c>
      <c r="E48" s="149">
        <f t="shared" si="3"/>
        <v>9.94475138121547</v>
      </c>
      <c r="F48" s="150">
        <f t="shared" si="4"/>
        <v>5922.8287292817677</v>
      </c>
      <c r="G48" s="150">
        <f t="shared" si="5"/>
        <v>24548.319502553117</v>
      </c>
      <c r="H48" s="90"/>
      <c r="I48" s="90"/>
      <c r="J48" s="90"/>
      <c r="K48" s="90"/>
      <c r="L48" s="90"/>
      <c r="M48" s="90"/>
    </row>
    <row r="49" spans="1:13" x14ac:dyDescent="0.25">
      <c r="A49" s="145">
        <f t="shared" si="6"/>
        <v>460</v>
      </c>
      <c r="B49" s="146">
        <f t="shared" si="0"/>
        <v>26.241759999999999</v>
      </c>
      <c r="C49" s="147">
        <f t="shared" si="1"/>
        <v>17.529312058337553</v>
      </c>
      <c r="D49" s="148">
        <f t="shared" si="2"/>
        <v>18565.827901787077</v>
      </c>
      <c r="E49" s="149">
        <f t="shared" si="3"/>
        <v>10.165745856353592</v>
      </c>
      <c r="F49" s="150">
        <f t="shared" si="4"/>
        <v>5922.8287292817677</v>
      </c>
      <c r="G49" s="150">
        <f t="shared" si="5"/>
        <v>24488.656631068843</v>
      </c>
      <c r="H49" s="90"/>
      <c r="I49" s="90"/>
      <c r="J49" s="90"/>
      <c r="K49" s="90"/>
      <c r="L49" s="90"/>
      <c r="M49" s="90"/>
    </row>
    <row r="50" spans="1:13" x14ac:dyDescent="0.25">
      <c r="A50" s="145">
        <f t="shared" si="6"/>
        <v>470</v>
      </c>
      <c r="B50" s="146">
        <f t="shared" si="0"/>
        <v>26.32582</v>
      </c>
      <c r="C50" s="147">
        <f t="shared" si="1"/>
        <v>17.85319507616477</v>
      </c>
      <c r="D50" s="148">
        <f t="shared" si="2"/>
        <v>18506.546044909523</v>
      </c>
      <c r="E50" s="149">
        <f t="shared" si="3"/>
        <v>10.386740331491712</v>
      </c>
      <c r="F50" s="150">
        <f t="shared" si="4"/>
        <v>5922.8287292817677</v>
      </c>
      <c r="G50" s="150">
        <f t="shared" si="5"/>
        <v>24429.374774191288</v>
      </c>
      <c r="H50" s="90"/>
      <c r="I50" s="90"/>
      <c r="J50" s="90"/>
      <c r="K50" s="90"/>
      <c r="L50" s="90"/>
      <c r="M50" s="90"/>
    </row>
    <row r="51" spans="1:13" x14ac:dyDescent="0.25">
      <c r="A51" s="145">
        <f t="shared" si="6"/>
        <v>480</v>
      </c>
      <c r="B51" s="146">
        <f t="shared" si="0"/>
        <v>26.409880000000001</v>
      </c>
      <c r="C51" s="147">
        <f t="shared" si="1"/>
        <v>18.175016319650069</v>
      </c>
      <c r="D51" s="148">
        <f t="shared" si="2"/>
        <v>18447.641564444821</v>
      </c>
      <c r="E51" s="149">
        <f t="shared" si="3"/>
        <v>10.607734806629834</v>
      </c>
      <c r="F51" s="150">
        <f t="shared" si="4"/>
        <v>5922.8287292817677</v>
      </c>
      <c r="G51" s="150">
        <f t="shared" si="5"/>
        <v>24370.47029372659</v>
      </c>
      <c r="H51" s="90"/>
      <c r="I51" s="90"/>
      <c r="J51" s="90"/>
      <c r="K51" s="90"/>
      <c r="L51" s="90"/>
      <c r="M51" s="90"/>
    </row>
    <row r="52" spans="1:13" x14ac:dyDescent="0.25">
      <c r="A52" s="145">
        <f t="shared" si="6"/>
        <v>490</v>
      </c>
      <c r="B52" s="146">
        <f t="shared" si="0"/>
        <v>26.493940000000002</v>
      </c>
      <c r="C52" s="147">
        <f t="shared" si="1"/>
        <v>18.494795413592691</v>
      </c>
      <c r="D52" s="148">
        <f t="shared" si="2"/>
        <v>18389.110868372161</v>
      </c>
      <c r="E52" s="149">
        <f t="shared" si="3"/>
        <v>10.828729281767956</v>
      </c>
      <c r="F52" s="150">
        <f t="shared" si="4"/>
        <v>5922.8287292817677</v>
      </c>
      <c r="G52" s="150">
        <f t="shared" si="5"/>
        <v>24311.939597653931</v>
      </c>
      <c r="H52" s="90"/>
      <c r="I52" s="90"/>
      <c r="J52" s="90"/>
      <c r="K52" s="90"/>
      <c r="L52" s="90"/>
      <c r="M52" s="90"/>
    </row>
    <row r="53" spans="1:13" ht="15.75" thickBot="1" x14ac:dyDescent="0.3">
      <c r="A53" s="151">
        <f t="shared" si="6"/>
        <v>500</v>
      </c>
      <c r="B53" s="152">
        <f t="shared" si="0"/>
        <v>26.577999999999999</v>
      </c>
      <c r="C53" s="153">
        <f t="shared" si="1"/>
        <v>18.812551734517271</v>
      </c>
      <c r="D53" s="154">
        <f t="shared" si="2"/>
        <v>18330.95041011363</v>
      </c>
      <c r="E53" s="155">
        <f t="shared" si="3"/>
        <v>11.049723756906078</v>
      </c>
      <c r="F53" s="156">
        <f t="shared" si="4"/>
        <v>5922.8287292817677</v>
      </c>
      <c r="G53" s="156">
        <f t="shared" si="5"/>
        <v>24253.779139395396</v>
      </c>
      <c r="H53" s="90"/>
      <c r="I53" s="90"/>
      <c r="J53" s="90"/>
      <c r="K53" s="90"/>
      <c r="L53" s="90"/>
      <c r="M53" s="90"/>
    </row>
    <row r="54" spans="1:13" x14ac:dyDescent="0.25">
      <c r="A54" s="90"/>
      <c r="B54" s="91"/>
      <c r="C54" s="90"/>
      <c r="D54" s="90"/>
      <c r="E54" s="90"/>
      <c r="F54" s="90"/>
      <c r="G54" s="90"/>
      <c r="H54" s="90"/>
      <c r="I54" s="90"/>
      <c r="J54" s="90"/>
      <c r="K54" s="90"/>
      <c r="L54" s="90"/>
      <c r="M54" s="90"/>
    </row>
    <row r="55" spans="1:13" x14ac:dyDescent="0.25">
      <c r="A55" s="90"/>
      <c r="B55" s="91"/>
      <c r="C55" s="90"/>
      <c r="D55" s="90"/>
      <c r="E55" s="90"/>
      <c r="F55" s="90"/>
      <c r="G55" s="90"/>
      <c r="H55" s="90"/>
      <c r="I55" s="90"/>
      <c r="J55" s="90"/>
      <c r="K55" s="90"/>
      <c r="L55" s="90"/>
      <c r="M55" s="90"/>
    </row>
    <row r="56" spans="1:13" ht="15.75" thickBot="1" x14ac:dyDescent="0.3">
      <c r="A56" s="90"/>
      <c r="B56" s="91"/>
      <c r="C56" s="90"/>
      <c r="D56" s="90"/>
      <c r="E56" s="90"/>
      <c r="F56" s="90"/>
      <c r="G56" s="90"/>
      <c r="H56" s="90"/>
      <c r="I56" s="90"/>
      <c r="J56" s="90"/>
      <c r="K56" s="90"/>
      <c r="L56" s="90"/>
      <c r="M56" s="90"/>
    </row>
    <row r="57" spans="1:13" ht="15.75" thickBot="1" x14ac:dyDescent="0.3">
      <c r="A57" s="157" t="s">
        <v>67</v>
      </c>
      <c r="B57" s="185" t="s">
        <v>28</v>
      </c>
      <c r="C57" s="186"/>
      <c r="D57" s="186"/>
      <c r="E57" s="187"/>
      <c r="F57" s="188"/>
      <c r="G57" s="158" t="s">
        <v>21</v>
      </c>
      <c r="H57" s="90"/>
      <c r="I57" s="90"/>
      <c r="J57" s="90"/>
      <c r="K57" s="90"/>
      <c r="L57" s="90"/>
      <c r="M57" s="90"/>
    </row>
    <row r="58" spans="1:13" x14ac:dyDescent="0.25">
      <c r="A58" s="159" t="s">
        <v>29</v>
      </c>
      <c r="B58" s="189" t="s">
        <v>47</v>
      </c>
      <c r="C58" s="190"/>
      <c r="D58" s="190"/>
      <c r="E58" s="191"/>
      <c r="F58" s="191"/>
      <c r="G58" s="160">
        <v>45.25</v>
      </c>
      <c r="H58" s="161"/>
      <c r="I58" s="90"/>
      <c r="J58" s="90"/>
      <c r="K58" s="90"/>
      <c r="L58" s="90"/>
      <c r="M58" s="90"/>
    </row>
    <row r="59" spans="1:13" x14ac:dyDescent="0.25">
      <c r="A59" s="162" t="s">
        <v>30</v>
      </c>
      <c r="B59" s="192" t="s">
        <v>48</v>
      </c>
      <c r="C59" s="193"/>
      <c r="D59" s="193"/>
      <c r="E59" s="194"/>
      <c r="F59" s="194"/>
      <c r="G59" s="163">
        <v>45.25</v>
      </c>
      <c r="H59" s="161"/>
      <c r="I59" s="90"/>
      <c r="J59" s="90"/>
      <c r="K59" s="90"/>
      <c r="L59" s="90"/>
      <c r="M59" s="90"/>
    </row>
    <row r="60" spans="1:13" x14ac:dyDescent="0.25">
      <c r="A60" s="162" t="s">
        <v>31</v>
      </c>
      <c r="B60" s="192" t="s">
        <v>49</v>
      </c>
      <c r="C60" s="193"/>
      <c r="D60" s="193"/>
      <c r="E60" s="194"/>
      <c r="F60" s="194"/>
      <c r="G60" s="163">
        <v>45.25</v>
      </c>
      <c r="H60" s="161"/>
      <c r="I60" s="90"/>
      <c r="J60" s="90"/>
      <c r="K60" s="90"/>
      <c r="L60" s="90"/>
      <c r="M60" s="90"/>
    </row>
    <row r="61" spans="1:13" ht="15.75" thickBot="1" x14ac:dyDescent="0.3">
      <c r="A61" s="164" t="s">
        <v>32</v>
      </c>
      <c r="B61" s="195" t="s">
        <v>50</v>
      </c>
      <c r="C61" s="196"/>
      <c r="D61" s="196"/>
      <c r="E61" s="197"/>
      <c r="F61" s="197"/>
      <c r="G61" s="165">
        <v>45.25</v>
      </c>
      <c r="H61" s="161"/>
      <c r="I61" s="90"/>
      <c r="J61" s="90"/>
      <c r="K61" s="90"/>
      <c r="L61" s="90"/>
      <c r="M61" s="90"/>
    </row>
    <row r="62" spans="1:13" ht="26.25" customHeight="1" x14ac:dyDescent="0.25">
      <c r="A62" s="90"/>
      <c r="B62" s="91"/>
      <c r="C62" s="90"/>
      <c r="D62" s="90"/>
      <c r="E62" s="90"/>
      <c r="F62" s="90"/>
      <c r="G62" s="90"/>
      <c r="H62" s="90"/>
      <c r="I62" s="90"/>
      <c r="J62" s="90"/>
      <c r="K62" s="90"/>
      <c r="L62" s="90"/>
      <c r="M62" s="90"/>
    </row>
    <row r="63" spans="1:13" x14ac:dyDescent="0.25">
      <c r="A63" s="90"/>
      <c r="B63" s="91"/>
      <c r="C63" s="90"/>
      <c r="D63" s="90"/>
      <c r="E63" s="90"/>
      <c r="F63" s="90"/>
      <c r="G63" s="90"/>
      <c r="H63" s="90"/>
      <c r="I63" s="90"/>
      <c r="J63" s="90"/>
      <c r="K63" s="90"/>
      <c r="L63" s="90"/>
      <c r="M63" s="90"/>
    </row>
    <row r="64" spans="1:13" s="28" customFormat="1" ht="15.75" thickBot="1" x14ac:dyDescent="0.3">
      <c r="A64" s="132" t="s">
        <v>33</v>
      </c>
      <c r="B64" s="166"/>
      <c r="C64" s="166"/>
      <c r="D64" s="167"/>
      <c r="E64" s="167"/>
      <c r="F64" s="167"/>
      <c r="G64" s="167"/>
      <c r="H64" s="167"/>
      <c r="I64" s="167"/>
      <c r="J64" s="167"/>
      <c r="K64" s="168"/>
      <c r="L64" s="90"/>
      <c r="M64" s="90"/>
    </row>
    <row r="65" spans="1:13" s="28" customFormat="1" ht="39.75" thickBot="1" x14ac:dyDescent="0.3">
      <c r="A65" s="169"/>
      <c r="B65" s="170" t="s">
        <v>28</v>
      </c>
      <c r="C65" s="171" t="s">
        <v>21</v>
      </c>
      <c r="D65" s="172" t="s">
        <v>26</v>
      </c>
      <c r="E65" s="172" t="s">
        <v>27</v>
      </c>
      <c r="F65" s="173" t="s">
        <v>7</v>
      </c>
      <c r="G65" s="173" t="s">
        <v>8</v>
      </c>
      <c r="H65" s="174" t="s">
        <v>9</v>
      </c>
      <c r="I65" s="175" t="s">
        <v>34</v>
      </c>
      <c r="J65" s="175" t="s">
        <v>19</v>
      </c>
      <c r="K65" s="176" t="s">
        <v>11</v>
      </c>
      <c r="L65" s="90"/>
      <c r="M65" s="90"/>
    </row>
    <row r="66" spans="1:13" s="28" customFormat="1" ht="15.75" thickBot="1" x14ac:dyDescent="0.3">
      <c r="A66" s="183" t="s">
        <v>35</v>
      </c>
      <c r="B66" s="177">
        <v>5.4</v>
      </c>
      <c r="C66" s="177">
        <v>19.2</v>
      </c>
      <c r="D66" s="178">
        <v>46134</v>
      </c>
      <c r="E66" s="178">
        <v>25462</v>
      </c>
      <c r="F66" s="179">
        <f>12*D66/B66</f>
        <v>102520</v>
      </c>
      <c r="G66" s="179">
        <f>12*E66/C66</f>
        <v>15913.75</v>
      </c>
      <c r="H66" s="179">
        <f>SUM(F66:G66)</f>
        <v>118433.75</v>
      </c>
      <c r="I66" s="179">
        <f>1.358*H66</f>
        <v>160833.0325</v>
      </c>
      <c r="J66" s="178">
        <v>1034</v>
      </c>
      <c r="K66" s="180">
        <f>I66+J66</f>
        <v>161867.0325</v>
      </c>
      <c r="L66" s="90"/>
      <c r="M66" s="90"/>
    </row>
    <row r="67" spans="1:13" s="28" customFormat="1" x14ac:dyDescent="0.25">
      <c r="A67" s="90"/>
      <c r="B67" s="90"/>
      <c r="C67" s="90"/>
      <c r="D67" s="90"/>
      <c r="E67" s="90"/>
      <c r="F67" s="90"/>
      <c r="G67" s="90"/>
      <c r="H67" s="90"/>
      <c r="I67" s="90"/>
      <c r="J67" s="90"/>
      <c r="K67" s="90"/>
      <c r="L67" s="90"/>
      <c r="M67" s="90"/>
    </row>
    <row r="68" spans="1:13" s="28" customFormat="1" x14ac:dyDescent="0.25">
      <c r="A68" s="90"/>
      <c r="B68" s="90"/>
      <c r="C68" s="90"/>
      <c r="D68" s="90"/>
      <c r="E68" s="90"/>
      <c r="F68" s="90"/>
      <c r="G68" s="90"/>
      <c r="H68" s="90"/>
      <c r="I68" s="90"/>
      <c r="J68" s="90"/>
      <c r="K68" s="90"/>
      <c r="L68" s="90"/>
      <c r="M68" s="90"/>
    </row>
  </sheetData>
  <mergeCells count="5">
    <mergeCell ref="B57:F57"/>
    <mergeCell ref="B58:F58"/>
    <mergeCell ref="B59:F59"/>
    <mergeCell ref="B60:F60"/>
    <mergeCell ref="B61:F61"/>
  </mergeCells>
  <pageMargins left="0.7" right="0.7" top="0.78740157499999996" bottom="0.78740157499999996" header="0.3" footer="0.3"/>
  <pageSetup paperSize="9" scale="7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6</vt:i4>
      </vt:variant>
    </vt:vector>
  </HeadingPairs>
  <TitlesOfParts>
    <vt:vector size="6" baseType="lpstr">
      <vt:lpstr>DD</vt:lpstr>
      <vt:lpstr>ŠJ</vt:lpstr>
      <vt:lpstr>DDM, PPP,SPC</vt:lpstr>
      <vt:lpstr>ŠK</vt:lpstr>
      <vt:lpstr>ŠD</vt:lpstr>
      <vt:lpstr>DM a internáty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Jandová Lucie</dc:creator>
  <cp:lastModifiedBy>Dohnalová Ilona</cp:lastModifiedBy>
  <cp:lastPrinted>2020-02-28T06:25:24Z</cp:lastPrinted>
  <dcterms:created xsi:type="dcterms:W3CDTF">2020-02-12T09:16:37Z</dcterms:created>
  <dcterms:modified xsi:type="dcterms:W3CDTF">2022-04-25T06:53:27Z</dcterms:modified>
</cp:coreProperties>
</file>