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ozpočet 2021\Metodika a normativy 2021\"/>
    </mc:Choice>
  </mc:AlternateContent>
  <xr:revisionPtr revIDLastSave="0" documentId="13_ncr:1_{148F2F31-82B1-4EE3-AD6F-3DF2CDE6EC61}" xr6:coauthVersionLast="46" xr6:coauthVersionMax="46" xr10:uidLastSave="{00000000-0000-0000-0000-000000000000}"/>
  <bookViews>
    <workbookView xWindow="-120" yWindow="-120" windowWidth="19440" windowHeight="15000" activeTab="5" xr2:uid="{CD15A55C-6C62-481C-9D61-240D0A7D3031}"/>
  </bookViews>
  <sheets>
    <sheet name="DD" sheetId="1" r:id="rId1"/>
    <sheet name="ŠJ" sheetId="2" r:id="rId2"/>
    <sheet name="DDM, PPP,SPC" sheetId="3" r:id="rId3"/>
    <sheet name="ŠK" sheetId="4" r:id="rId4"/>
    <sheet name="ŠD" sheetId="5" r:id="rId5"/>
    <sheet name="DM a internáty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6" l="1"/>
  <c r="H12" i="3"/>
  <c r="G12" i="3"/>
  <c r="I12" i="3" s="1"/>
  <c r="K12" i="3" s="1"/>
  <c r="H6" i="1"/>
  <c r="G6" i="1"/>
  <c r="I6" i="1" s="1"/>
  <c r="K6" i="1" s="1"/>
  <c r="F53" i="6" l="1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A5" i="6"/>
  <c r="E5" i="6" s="1"/>
  <c r="E4" i="6"/>
  <c r="C4" i="6"/>
  <c r="D4" i="6" l="1"/>
  <c r="G4" i="6" s="1"/>
  <c r="A6" i="6"/>
  <c r="D5" i="6"/>
  <c r="G5" i="6" s="1"/>
  <c r="A5" i="2"/>
  <c r="A6" i="2" s="1"/>
  <c r="B4" i="2"/>
  <c r="D4" i="2" s="1"/>
  <c r="C5" i="6" l="1"/>
  <c r="A7" i="6"/>
  <c r="E6" i="6"/>
  <c r="D6" i="6"/>
  <c r="G6" i="6" s="1"/>
  <c r="C4" i="2"/>
  <c r="A7" i="2"/>
  <c r="B6" i="2"/>
  <c r="D6" i="2" s="1"/>
  <c r="B5" i="2"/>
  <c r="D5" i="2" s="1"/>
  <c r="C6" i="6" l="1"/>
  <c r="A8" i="6"/>
  <c r="D7" i="6"/>
  <c r="G7" i="6" s="1"/>
  <c r="E7" i="6"/>
  <c r="C5" i="2"/>
  <c r="B7" i="2"/>
  <c r="D7" i="2" s="1"/>
  <c r="A8" i="2"/>
  <c r="C7" i="2"/>
  <c r="C6" i="2"/>
  <c r="E8" i="6" l="1"/>
  <c r="D8" i="6"/>
  <c r="G8" i="6" s="1"/>
  <c r="A9" i="6"/>
  <c r="C8" i="6"/>
  <c r="C7" i="6"/>
  <c r="B8" i="2"/>
  <c r="D8" i="2" s="1"/>
  <c r="A9" i="2"/>
  <c r="D9" i="6" l="1"/>
  <c r="G9" i="6" s="1"/>
  <c r="A10" i="6"/>
  <c r="E9" i="6"/>
  <c r="A10" i="2"/>
  <c r="B9" i="2"/>
  <c r="D9" i="2" s="1"/>
  <c r="C8" i="2"/>
  <c r="E10" i="6" l="1"/>
  <c r="D10" i="6"/>
  <c r="G10" i="6" s="1"/>
  <c r="A11" i="6"/>
  <c r="C9" i="6"/>
  <c r="C9" i="2"/>
  <c r="B10" i="2"/>
  <c r="D10" i="2" s="1"/>
  <c r="C10" i="2"/>
  <c r="A11" i="2"/>
  <c r="A12" i="6" l="1"/>
  <c r="D11" i="6"/>
  <c r="G11" i="6" s="1"/>
  <c r="E11" i="6"/>
  <c r="C10" i="6"/>
  <c r="B11" i="2"/>
  <c r="D11" i="2" s="1"/>
  <c r="A12" i="2"/>
  <c r="C11" i="6" l="1"/>
  <c r="A13" i="6"/>
  <c r="E12" i="6"/>
  <c r="D12" i="6"/>
  <c r="G12" i="6" s="1"/>
  <c r="A13" i="2"/>
  <c r="B12" i="2"/>
  <c r="D12" i="2" s="1"/>
  <c r="C11" i="2"/>
  <c r="C12" i="6" l="1"/>
  <c r="E13" i="6"/>
  <c r="A14" i="6"/>
  <c r="D13" i="6"/>
  <c r="G13" i="6" s="1"/>
  <c r="C12" i="2"/>
  <c r="B13" i="2"/>
  <c r="D13" i="2" s="1"/>
  <c r="A14" i="2"/>
  <c r="E14" i="6" l="1"/>
  <c r="D14" i="6"/>
  <c r="G14" i="6" s="1"/>
  <c r="A15" i="6"/>
  <c r="C13" i="6"/>
  <c r="C13" i="2"/>
  <c r="B14" i="2"/>
  <c r="D14" i="2" s="1"/>
  <c r="A15" i="2"/>
  <c r="E15" i="6" l="1"/>
  <c r="D15" i="6"/>
  <c r="G15" i="6" s="1"/>
  <c r="A16" i="6"/>
  <c r="C14" i="6"/>
  <c r="A16" i="2"/>
  <c r="B15" i="2"/>
  <c r="D15" i="2" s="1"/>
  <c r="C14" i="2"/>
  <c r="D16" i="6" l="1"/>
  <c r="G16" i="6" s="1"/>
  <c r="A17" i="6"/>
  <c r="E16" i="6"/>
  <c r="C15" i="6"/>
  <c r="C15" i="2"/>
  <c r="B16" i="2"/>
  <c r="D16" i="2" s="1"/>
  <c r="A17" i="2"/>
  <c r="C16" i="2"/>
  <c r="A18" i="6" l="1"/>
  <c r="D17" i="6"/>
  <c r="G17" i="6" s="1"/>
  <c r="E17" i="6"/>
  <c r="C16" i="6"/>
  <c r="B17" i="2"/>
  <c r="D17" i="2" s="1"/>
  <c r="A18" i="2"/>
  <c r="C17" i="6" l="1"/>
  <c r="A19" i="6"/>
  <c r="D18" i="6"/>
  <c r="G18" i="6" s="1"/>
  <c r="E18" i="6"/>
  <c r="A19" i="2"/>
  <c r="B18" i="2"/>
  <c r="D18" i="2" s="1"/>
  <c r="C17" i="2"/>
  <c r="C18" i="6" l="1"/>
  <c r="A20" i="6"/>
  <c r="D19" i="6"/>
  <c r="G19" i="6" s="1"/>
  <c r="E19" i="6"/>
  <c r="C18" i="2"/>
  <c r="B19" i="2"/>
  <c r="D19" i="2" s="1"/>
  <c r="A20" i="2"/>
  <c r="C19" i="2"/>
  <c r="E20" i="6" l="1"/>
  <c r="A21" i="6"/>
  <c r="D20" i="6"/>
  <c r="G20" i="6" s="1"/>
  <c r="C19" i="6"/>
  <c r="B20" i="2"/>
  <c r="D20" i="2" s="1"/>
  <c r="A21" i="2"/>
  <c r="C20" i="6" l="1"/>
  <c r="A22" i="6"/>
  <c r="E21" i="6"/>
  <c r="D21" i="6"/>
  <c r="G21" i="6" s="1"/>
  <c r="A22" i="2"/>
  <c r="B21" i="2"/>
  <c r="D21" i="2" s="1"/>
  <c r="C20" i="2"/>
  <c r="A23" i="6" l="1"/>
  <c r="D22" i="6"/>
  <c r="G22" i="6" s="1"/>
  <c r="E22" i="6"/>
  <c r="C21" i="6"/>
  <c r="C21" i="2"/>
  <c r="B22" i="2"/>
  <c r="D22" i="2" s="1"/>
  <c r="A23" i="2"/>
  <c r="C22" i="2"/>
  <c r="A24" i="6" l="1"/>
  <c r="D23" i="6"/>
  <c r="G23" i="6" s="1"/>
  <c r="E23" i="6"/>
  <c r="C22" i="6"/>
  <c r="B23" i="2"/>
  <c r="D23" i="2" s="1"/>
  <c r="A24" i="2"/>
  <c r="C23" i="6" l="1"/>
  <c r="E24" i="6"/>
  <c r="D24" i="6"/>
  <c r="G24" i="6" s="1"/>
  <c r="A25" i="6"/>
  <c r="C23" i="2"/>
  <c r="A25" i="2"/>
  <c r="B24" i="2"/>
  <c r="D24" i="2" s="1"/>
  <c r="E25" i="6" l="1"/>
  <c r="D25" i="6"/>
  <c r="G25" i="6" s="1"/>
  <c r="A26" i="6"/>
  <c r="C25" i="6"/>
  <c r="C24" i="6"/>
  <c r="C24" i="2"/>
  <c r="B25" i="2"/>
  <c r="D25" i="2" s="1"/>
  <c r="A26" i="2"/>
  <c r="E26" i="6" l="1"/>
  <c r="A27" i="6"/>
  <c r="D26" i="6"/>
  <c r="G26" i="6" s="1"/>
  <c r="C25" i="2"/>
  <c r="B26" i="2"/>
  <c r="D26" i="2" s="1"/>
  <c r="A27" i="2"/>
  <c r="C26" i="6" l="1"/>
  <c r="A28" i="6"/>
  <c r="E27" i="6"/>
  <c r="D27" i="6"/>
  <c r="G27" i="6" s="1"/>
  <c r="A28" i="2"/>
  <c r="B27" i="2"/>
  <c r="D27" i="2" s="1"/>
  <c r="C26" i="2"/>
  <c r="A29" i="6" l="1"/>
  <c r="D28" i="6"/>
  <c r="G28" i="6" s="1"/>
  <c r="E28" i="6"/>
  <c r="C27" i="6"/>
  <c r="C27" i="2"/>
  <c r="B28" i="2"/>
  <c r="D28" i="2" s="1"/>
  <c r="A29" i="2"/>
  <c r="A30" i="6" l="1"/>
  <c r="D29" i="6"/>
  <c r="G29" i="6" s="1"/>
  <c r="E29" i="6"/>
  <c r="C28" i="6"/>
  <c r="C28" i="2"/>
  <c r="B29" i="2"/>
  <c r="D29" i="2" s="1"/>
  <c r="A30" i="2"/>
  <c r="C29" i="6" l="1"/>
  <c r="E30" i="6"/>
  <c r="D30" i="6"/>
  <c r="G30" i="6" s="1"/>
  <c r="A31" i="6"/>
  <c r="C30" i="6"/>
  <c r="A31" i="2"/>
  <c r="B30" i="2"/>
  <c r="D30" i="2" s="1"/>
  <c r="C29" i="2"/>
  <c r="E31" i="6" l="1"/>
  <c r="D31" i="6"/>
  <c r="G31" i="6" s="1"/>
  <c r="A32" i="6"/>
  <c r="C30" i="2"/>
  <c r="B31" i="2"/>
  <c r="D31" i="2" s="1"/>
  <c r="A32" i="2"/>
  <c r="C31" i="2"/>
  <c r="E32" i="6" l="1"/>
  <c r="A33" i="6"/>
  <c r="D32" i="6"/>
  <c r="G32" i="6" s="1"/>
  <c r="C31" i="6"/>
  <c r="B32" i="2"/>
  <c r="D32" i="2" s="1"/>
  <c r="A33" i="2"/>
  <c r="C32" i="6" l="1"/>
  <c r="A34" i="6"/>
  <c r="E33" i="6"/>
  <c r="D33" i="6"/>
  <c r="G33" i="6" s="1"/>
  <c r="C32" i="2"/>
  <c r="A34" i="2"/>
  <c r="B33" i="2"/>
  <c r="D33" i="2" s="1"/>
  <c r="A35" i="6" l="1"/>
  <c r="D34" i="6"/>
  <c r="G34" i="6" s="1"/>
  <c r="E34" i="6"/>
  <c r="C33" i="6"/>
  <c r="C33" i="2"/>
  <c r="B34" i="2"/>
  <c r="D34" i="2" s="1"/>
  <c r="A35" i="2"/>
  <c r="C34" i="2"/>
  <c r="A36" i="6" l="1"/>
  <c r="D35" i="6"/>
  <c r="G35" i="6" s="1"/>
  <c r="E35" i="6"/>
  <c r="C34" i="6"/>
  <c r="B35" i="2"/>
  <c r="D35" i="2" s="1"/>
  <c r="A36" i="2"/>
  <c r="C35" i="6" l="1"/>
  <c r="E36" i="6"/>
  <c r="D36" i="6"/>
  <c r="G36" i="6" s="1"/>
  <c r="A37" i="6"/>
  <c r="A37" i="2"/>
  <c r="B36" i="2"/>
  <c r="D36" i="2" s="1"/>
  <c r="C35" i="2"/>
  <c r="E37" i="6" l="1"/>
  <c r="D37" i="6"/>
  <c r="G37" i="6" s="1"/>
  <c r="A38" i="6"/>
  <c r="C36" i="6"/>
  <c r="C36" i="2"/>
  <c r="B37" i="2"/>
  <c r="D37" i="2" s="1"/>
  <c r="A38" i="2"/>
  <c r="E38" i="6" l="1"/>
  <c r="A39" i="6"/>
  <c r="D38" i="6"/>
  <c r="G38" i="6" s="1"/>
  <c r="C37" i="6"/>
  <c r="C37" i="2"/>
  <c r="B38" i="2"/>
  <c r="D38" i="2" s="1"/>
  <c r="A39" i="2"/>
  <c r="C38" i="6" l="1"/>
  <c r="A40" i="6"/>
  <c r="E39" i="6"/>
  <c r="D39" i="6"/>
  <c r="G39" i="6" s="1"/>
  <c r="A40" i="2"/>
  <c r="B39" i="2"/>
  <c r="D39" i="2" s="1"/>
  <c r="C38" i="2"/>
  <c r="A41" i="6" l="1"/>
  <c r="D40" i="6"/>
  <c r="G40" i="6" s="1"/>
  <c r="E40" i="6"/>
  <c r="C39" i="6"/>
  <c r="C39" i="2"/>
  <c r="B40" i="2"/>
  <c r="D40" i="2" s="1"/>
  <c r="A41" i="2"/>
  <c r="A42" i="6" l="1"/>
  <c r="D41" i="6"/>
  <c r="G41" i="6" s="1"/>
  <c r="E41" i="6"/>
  <c r="C40" i="6"/>
  <c r="C40" i="2"/>
  <c r="B41" i="2"/>
  <c r="D41" i="2" s="1"/>
  <c r="A42" i="2"/>
  <c r="C41" i="6" l="1"/>
  <c r="E42" i="6"/>
  <c r="D42" i="6"/>
  <c r="G42" i="6" s="1"/>
  <c r="A43" i="6"/>
  <c r="A43" i="2"/>
  <c r="B42" i="2"/>
  <c r="D42" i="2" s="1"/>
  <c r="C41" i="2"/>
  <c r="E43" i="6" l="1"/>
  <c r="D43" i="6"/>
  <c r="G43" i="6" s="1"/>
  <c r="A44" i="6"/>
  <c r="C43" i="6"/>
  <c r="C42" i="6"/>
  <c r="C42" i="2"/>
  <c r="B43" i="2"/>
  <c r="D43" i="2" s="1"/>
  <c r="A44" i="2"/>
  <c r="E44" i="6" l="1"/>
  <c r="A45" i="6"/>
  <c r="D44" i="6"/>
  <c r="G44" i="6" s="1"/>
  <c r="C43" i="2"/>
  <c r="B44" i="2"/>
  <c r="D44" i="2" s="1"/>
  <c r="A45" i="2"/>
  <c r="C44" i="6" l="1"/>
  <c r="A46" i="6"/>
  <c r="E45" i="6"/>
  <c r="D45" i="6"/>
  <c r="G45" i="6" s="1"/>
  <c r="A46" i="2"/>
  <c r="B45" i="2"/>
  <c r="D45" i="2" s="1"/>
  <c r="C44" i="2"/>
  <c r="A47" i="6" l="1"/>
  <c r="D46" i="6"/>
  <c r="G46" i="6" s="1"/>
  <c r="E46" i="6"/>
  <c r="C45" i="6"/>
  <c r="C45" i="2"/>
  <c r="B46" i="2"/>
  <c r="D46" i="2" s="1"/>
  <c r="A47" i="2"/>
  <c r="A48" i="6" l="1"/>
  <c r="D47" i="6"/>
  <c r="G47" i="6" s="1"/>
  <c r="E47" i="6"/>
  <c r="C47" i="6"/>
  <c r="C46" i="6"/>
  <c r="C46" i="2"/>
  <c r="B47" i="2"/>
  <c r="D47" i="2" s="1"/>
  <c r="A48" i="2"/>
  <c r="E48" i="6" l="1"/>
  <c r="D48" i="6"/>
  <c r="G48" i="6" s="1"/>
  <c r="A49" i="6"/>
  <c r="C47" i="2"/>
  <c r="A49" i="2"/>
  <c r="B48" i="2"/>
  <c r="D48" i="2" s="1"/>
  <c r="E49" i="6" l="1"/>
  <c r="D49" i="6"/>
  <c r="G49" i="6" s="1"/>
  <c r="A50" i="6"/>
  <c r="C48" i="6"/>
  <c r="C48" i="2"/>
  <c r="B49" i="2"/>
  <c r="D49" i="2" s="1"/>
  <c r="A50" i="2"/>
  <c r="C49" i="2"/>
  <c r="E50" i="6" l="1"/>
  <c r="A51" i="6"/>
  <c r="D50" i="6"/>
  <c r="G50" i="6" s="1"/>
  <c r="C49" i="6"/>
  <c r="C50" i="2"/>
  <c r="B50" i="2"/>
  <c r="D50" i="2" s="1"/>
  <c r="A51" i="2"/>
  <c r="C50" i="6" l="1"/>
  <c r="A52" i="6"/>
  <c r="E51" i="6"/>
  <c r="D51" i="6"/>
  <c r="G51" i="6" s="1"/>
  <c r="A52" i="2"/>
  <c r="B51" i="2"/>
  <c r="D51" i="2" s="1"/>
  <c r="A53" i="6" l="1"/>
  <c r="D52" i="6"/>
  <c r="G52" i="6" s="1"/>
  <c r="E52" i="6"/>
  <c r="C51" i="6"/>
  <c r="C51" i="2"/>
  <c r="B52" i="2"/>
  <c r="D52" i="2" s="1"/>
  <c r="A53" i="2"/>
  <c r="D53" i="6" l="1"/>
  <c r="G53" i="6" s="1"/>
  <c r="E53" i="6"/>
  <c r="C53" i="6"/>
  <c r="C52" i="6"/>
  <c r="C52" i="2"/>
  <c r="B53" i="2"/>
  <c r="D53" i="2" s="1"/>
  <c r="A54" i="2"/>
  <c r="C53" i="2" l="1"/>
  <c r="A55" i="2"/>
  <c r="B54" i="2"/>
  <c r="D54" i="2" s="1"/>
  <c r="C54" i="2" l="1"/>
  <c r="B55" i="2"/>
  <c r="D55" i="2" s="1"/>
  <c r="A57" i="2"/>
  <c r="C55" i="2" l="1"/>
  <c r="B57" i="2"/>
  <c r="D57" i="2" s="1"/>
  <c r="A58" i="2"/>
  <c r="A59" i="2" l="1"/>
  <c r="B58" i="2"/>
  <c r="D58" i="2" s="1"/>
  <c r="C57" i="2"/>
  <c r="C58" i="2" l="1"/>
  <c r="B59" i="2"/>
  <c r="A60" i="2"/>
  <c r="D59" i="2"/>
  <c r="C59" i="2"/>
  <c r="B60" i="2" l="1"/>
  <c r="C60" i="2" s="1"/>
  <c r="A61" i="2"/>
  <c r="D60" i="2" l="1"/>
  <c r="A62" i="2"/>
  <c r="B61" i="2"/>
  <c r="D61" i="2" s="1"/>
  <c r="C61" i="2" l="1"/>
  <c r="B62" i="2"/>
  <c r="C62" i="2" s="1"/>
  <c r="A63" i="2"/>
  <c r="D62" i="2" l="1"/>
  <c r="B63" i="2"/>
  <c r="D63" i="2" s="1"/>
  <c r="A64" i="2"/>
  <c r="A65" i="2" l="1"/>
  <c r="B64" i="2"/>
  <c r="C64" i="2" s="1"/>
  <c r="C63" i="2"/>
  <c r="D64" i="2" l="1"/>
  <c r="B65" i="2"/>
  <c r="D65" i="2" s="1"/>
  <c r="A66" i="2"/>
  <c r="C65" i="2" l="1"/>
  <c r="B66" i="2"/>
  <c r="D66" i="2" s="1"/>
  <c r="A67" i="2"/>
  <c r="A68" i="2" l="1"/>
  <c r="B67" i="2"/>
  <c r="C67" i="2" s="1"/>
  <c r="C66" i="2"/>
  <c r="D67" i="2" l="1"/>
  <c r="B68" i="2"/>
  <c r="A69" i="2"/>
  <c r="D68" i="2"/>
  <c r="C68" i="2"/>
  <c r="B69" i="2" l="1"/>
  <c r="D69" i="2" s="1"/>
  <c r="A70" i="2"/>
  <c r="C69" i="2" l="1"/>
  <c r="A71" i="2"/>
  <c r="B70" i="2"/>
  <c r="C70" i="2" s="1"/>
  <c r="D70" i="2" l="1"/>
  <c r="B71" i="2"/>
  <c r="A72" i="2"/>
  <c r="D71" i="2"/>
  <c r="C71" i="2"/>
  <c r="B72" i="2" l="1"/>
  <c r="D72" i="2" s="1"/>
  <c r="A73" i="2"/>
  <c r="A74" i="2" l="1"/>
  <c r="B73" i="2"/>
  <c r="C73" i="2" s="1"/>
  <c r="C72" i="2"/>
  <c r="D73" i="2" l="1"/>
  <c r="B74" i="2"/>
  <c r="A75" i="2"/>
  <c r="D74" i="2"/>
  <c r="C74" i="2"/>
  <c r="B75" i="2" l="1"/>
  <c r="D75" i="2" s="1"/>
  <c r="A76" i="2"/>
  <c r="A77" i="2" l="1"/>
  <c r="B76" i="2"/>
  <c r="D76" i="2" s="1"/>
  <c r="C75" i="2"/>
  <c r="C76" i="2" l="1"/>
  <c r="B77" i="2"/>
  <c r="A78" i="2"/>
  <c r="D77" i="2"/>
  <c r="C77" i="2"/>
  <c r="B78" i="2" l="1"/>
  <c r="D78" i="2" s="1"/>
  <c r="A79" i="2"/>
  <c r="A80" i="2" l="1"/>
  <c r="B79" i="2"/>
  <c r="D79" i="2" s="1"/>
  <c r="C78" i="2"/>
  <c r="C79" i="2" l="1"/>
  <c r="B80" i="2"/>
  <c r="A81" i="2"/>
  <c r="D80" i="2"/>
  <c r="C80" i="2"/>
  <c r="B81" i="2" l="1"/>
  <c r="D81" i="2" s="1"/>
  <c r="A82" i="2"/>
  <c r="A83" i="2" l="1"/>
  <c r="B82" i="2"/>
  <c r="D82" i="2" s="1"/>
  <c r="C81" i="2"/>
  <c r="C82" i="2" l="1"/>
  <c r="B83" i="2"/>
  <c r="D83" i="2" s="1"/>
  <c r="A84" i="2"/>
  <c r="C83" i="2" l="1"/>
  <c r="B84" i="2"/>
  <c r="D84" i="2" s="1"/>
  <c r="C84" i="2" l="1"/>
</calcChain>
</file>

<file path=xl/sharedStrings.xml><?xml version="1.0" encoding="utf-8"?>
<sst xmlns="http://schemas.openxmlformats.org/spreadsheetml/2006/main" count="159" uniqueCount="73">
  <si>
    <t>Dětský domov</t>
  </si>
  <si>
    <t>Kód</t>
  </si>
  <si>
    <t>Název oboru</t>
  </si>
  <si>
    <t>Pp</t>
  </si>
  <si>
    <t>Po</t>
  </si>
  <si>
    <t>Ukazatel Np</t>
  </si>
  <si>
    <t>Ukazatel No</t>
  </si>
  <si>
    <t>FiN P</t>
  </si>
  <si>
    <t>FiN O</t>
  </si>
  <si>
    <t>FiN celkem</t>
  </si>
  <si>
    <t xml:space="preserve">ONIV </t>
  </si>
  <si>
    <t>NIV celkem</t>
  </si>
  <si>
    <t>SPC</t>
  </si>
  <si>
    <t>Školní družina</t>
  </si>
  <si>
    <t>Název oboru vzdělání</t>
  </si>
  <si>
    <t>FiN Celkem</t>
  </si>
  <si>
    <t>ŠD pravidelná denní docházka</t>
  </si>
  <si>
    <t>Školní Klub</t>
  </si>
  <si>
    <t>ŠK pravidelná činnost</t>
  </si>
  <si>
    <t>ONIV</t>
  </si>
  <si>
    <t>Np</t>
  </si>
  <si>
    <t>No</t>
  </si>
  <si>
    <t>DDM</t>
  </si>
  <si>
    <t>DDM - pravidelná činnost</t>
  </si>
  <si>
    <t>PPP</t>
  </si>
  <si>
    <t>FiN P+O</t>
  </si>
  <si>
    <t>Plat vychovatelů</t>
  </si>
  <si>
    <t>Plat ostatních</t>
  </si>
  <si>
    <t>Np*</t>
  </si>
  <si>
    <t>do 80</t>
  </si>
  <si>
    <t>81 až 125</t>
  </si>
  <si>
    <t>126 až 310</t>
  </si>
  <si>
    <t>více jak 310</t>
  </si>
  <si>
    <t>Krajské normativy internátů § 16 odst. 9</t>
  </si>
  <si>
    <t>MP + odvody</t>
  </si>
  <si>
    <t>Internáty</t>
  </si>
  <si>
    <t>Počet ostatních</t>
  </si>
  <si>
    <t>Průměrný plat</t>
  </si>
  <si>
    <t>ONIV přímé</t>
  </si>
  <si>
    <t>do 10</t>
  </si>
  <si>
    <t>od 11 do 20</t>
  </si>
  <si>
    <t>od 21 do 38</t>
  </si>
  <si>
    <t>od 39 do 267</t>
  </si>
  <si>
    <t>(38 + 0,185*s -0,0002060*s*s)</t>
  </si>
  <si>
    <t>268 do 896</t>
  </si>
  <si>
    <t>(65,5 + 0,029*s - 0,0000066*s*s)</t>
  </si>
  <si>
    <t>897 a více</t>
  </si>
  <si>
    <t>Ukazatel    Np</t>
  </si>
  <si>
    <t>Ukazatel          No</t>
  </si>
  <si>
    <t>Opravný koeficient</t>
  </si>
  <si>
    <t xml:space="preserve">dle vyhlášky č . 310/2018 Sb., o krajských normativech </t>
  </si>
  <si>
    <t>zrakové</t>
  </si>
  <si>
    <t>(§ 4 odst. 2)</t>
  </si>
  <si>
    <t>mentální</t>
  </si>
  <si>
    <t>logopedické</t>
  </si>
  <si>
    <t>Počet strávníků</t>
  </si>
  <si>
    <t>Hodnota ukazatele No</t>
  </si>
  <si>
    <t>Počet ubytovaných</t>
  </si>
  <si>
    <t xml:space="preserve">Počet vychovatelů </t>
  </si>
  <si>
    <t>Ubytovaní</t>
  </si>
  <si>
    <t>Krajské normativy pro Dětské domovy  - rok 2021</t>
  </si>
  <si>
    <t>Krajské normativy pro školní klub - rok 2021</t>
  </si>
  <si>
    <t>Krajské normativy pro školní družinu - rok 2021</t>
  </si>
  <si>
    <t>Krajské normativy domů dětí a mládeže, PPP a SPC - rok 2021</t>
  </si>
  <si>
    <t>Normativy pro domovy mládeže - rok 2021</t>
  </si>
  <si>
    <t>Normativy pro školní stravování - rok 2021</t>
  </si>
  <si>
    <t>Poznámka: NP* = pro VOŠ Np x 2</t>
  </si>
  <si>
    <t>příloha č. 1</t>
  </si>
  <si>
    <t>č. j.: KUJCK 31220/2021</t>
  </si>
  <si>
    <t>(5,3460432 + 0,13868 * u)/1,07846</t>
  </si>
  <si>
    <t>(10,2535 + 0,07512 * u)/1,07846</t>
  </si>
  <si>
    <t>(5,9919 * ln (u) - 9,3195)/1,07846</t>
  </si>
  <si>
    <t>(22,3750 + 0,008406 * u)/1,07846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</si>
</sst>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_ ;\-#,##0\ 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 "/>
      <charset val="238"/>
    </font>
    <font>
      <sz val="10"/>
      <name val="Calibri "/>
      <charset val="238"/>
    </font>
    <font>
      <sz val="9"/>
      <name val="Calibri "/>
      <charset val="238"/>
    </font>
    <font>
      <sz val="10"/>
      <color theme="1"/>
      <name val="Calibri"/>
      <family val="2"/>
      <charset val="238"/>
      <scheme val="minor"/>
    </font>
    <font>
      <b/>
      <sz val="9"/>
      <name val="Calibri "/>
      <charset val="238"/>
    </font>
    <font>
      <sz val="11"/>
      <name val="Calibri "/>
      <charset val="238"/>
    </font>
    <font>
      <b/>
      <sz val="12"/>
      <name val="Calibri"/>
      <family val="2"/>
      <charset val="238"/>
      <scheme val="minor"/>
    </font>
    <font>
      <b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9" fontId="7" fillId="0" borderId="0" xfId="1" applyNumberFormat="1" applyFont="1" applyAlignment="1">
      <alignment horizontal="center" wrapText="1"/>
    </xf>
    <xf numFmtId="0" fontId="7" fillId="0" borderId="0" xfId="1" applyFont="1" applyAlignment="1">
      <alignment horizontal="center" wrapText="1"/>
    </xf>
    <xf numFmtId="1" fontId="8" fillId="0" borderId="0" xfId="2" applyNumberFormat="1" applyFont="1" applyAlignment="1">
      <alignment horizontal="center"/>
    </xf>
    <xf numFmtId="2" fontId="7" fillId="0" borderId="0" xfId="1" applyNumberFormat="1" applyFont="1" applyAlignment="1">
      <alignment horizontal="center"/>
    </xf>
    <xf numFmtId="1" fontId="7" fillId="0" borderId="0" xfId="1" applyNumberFormat="1" applyFont="1" applyAlignment="1">
      <alignment horizontal="center"/>
    </xf>
    <xf numFmtId="1" fontId="9" fillId="0" borderId="0" xfId="1" applyNumberFormat="1" applyFont="1" applyAlignment="1">
      <alignment horizontal="center"/>
    </xf>
    <xf numFmtId="0" fontId="7" fillId="0" borderId="5" xfId="1" applyFont="1" applyBorder="1" applyAlignment="1">
      <alignment horizontal="center" wrapText="1"/>
    </xf>
    <xf numFmtId="1" fontId="8" fillId="0" borderId="5" xfId="2" applyNumberFormat="1" applyFont="1" applyBorder="1" applyAlignment="1">
      <alignment horizontal="center"/>
    </xf>
    <xf numFmtId="2" fontId="7" fillId="0" borderId="5" xfId="1" applyNumberFormat="1" applyFont="1" applyBorder="1" applyAlignment="1">
      <alignment horizontal="center"/>
    </xf>
    <xf numFmtId="1" fontId="7" fillId="0" borderId="5" xfId="1" applyNumberFormat="1" applyFont="1" applyBorder="1" applyAlignment="1">
      <alignment horizontal="center"/>
    </xf>
    <xf numFmtId="1" fontId="9" fillId="0" borderId="5" xfId="1" applyNumberFormat="1" applyFont="1" applyBorder="1" applyAlignment="1">
      <alignment horizontal="center"/>
    </xf>
    <xf numFmtId="0" fontId="10" fillId="0" borderId="0" xfId="0" applyFont="1"/>
    <xf numFmtId="0" fontId="0" fillId="0" borderId="11" xfId="0" applyBorder="1"/>
    <xf numFmtId="0" fontId="0" fillId="0" borderId="14" xfId="0" applyBorder="1"/>
    <xf numFmtId="2" fontId="0" fillId="0" borderId="15" xfId="0" applyNumberFormat="1" applyBorder="1"/>
    <xf numFmtId="2" fontId="0" fillId="0" borderId="16" xfId="0" applyNumberFormat="1" applyBorder="1"/>
    <xf numFmtId="1" fontId="0" fillId="0" borderId="17" xfId="0" applyNumberFormat="1" applyBorder="1"/>
    <xf numFmtId="1" fontId="0" fillId="0" borderId="19" xfId="0" applyNumberFormat="1" applyBorder="1"/>
    <xf numFmtId="0" fontId="0" fillId="0" borderId="20" xfId="0" applyBorder="1"/>
    <xf numFmtId="2" fontId="0" fillId="0" borderId="21" xfId="0" applyNumberFormat="1" applyBorder="1"/>
    <xf numFmtId="1" fontId="0" fillId="0" borderId="8" xfId="0" applyNumberFormat="1" applyBorder="1"/>
    <xf numFmtId="1" fontId="0" fillId="0" borderId="7" xfId="0" applyNumberFormat="1" applyBorder="1"/>
    <xf numFmtId="2" fontId="0" fillId="0" borderId="0" xfId="0" applyNumberFormat="1"/>
    <xf numFmtId="0" fontId="0" fillId="0" borderId="12" xfId="0" applyBorder="1" applyAlignment="1">
      <alignment horizontal="right"/>
    </xf>
    <xf numFmtId="0" fontId="0" fillId="0" borderId="27" xfId="0" applyBorder="1"/>
    <xf numFmtId="164" fontId="0" fillId="0" borderId="0" xfId="0" applyNumberFormat="1"/>
    <xf numFmtId="0" fontId="0" fillId="0" borderId="17" xfId="0" applyBorder="1" applyAlignment="1">
      <alignment horizontal="right"/>
    </xf>
    <xf numFmtId="0" fontId="0" fillId="0" borderId="29" xfId="0" applyBorder="1"/>
    <xf numFmtId="0" fontId="0" fillId="0" borderId="8" xfId="0" applyBorder="1" applyAlignment="1">
      <alignment horizontal="right"/>
    </xf>
    <xf numFmtId="0" fontId="0" fillId="0" borderId="6" xfId="0" applyBorder="1"/>
    <xf numFmtId="2" fontId="11" fillId="0" borderId="0" xfId="0" applyNumberFormat="1" applyFont="1"/>
    <xf numFmtId="3" fontId="11" fillId="0" borderId="0" xfId="0" applyNumberFormat="1" applyFont="1"/>
    <xf numFmtId="3" fontId="9" fillId="0" borderId="0" xfId="0" applyNumberFormat="1" applyFont="1"/>
    <xf numFmtId="0" fontId="0" fillId="0" borderId="0" xfId="0" applyAlignment="1">
      <alignment wrapText="1"/>
    </xf>
    <xf numFmtId="2" fontId="0" fillId="0" borderId="31" xfId="0" applyNumberFormat="1" applyBorder="1"/>
    <xf numFmtId="1" fontId="0" fillId="0" borderId="32" xfId="0" applyNumberFormat="1" applyBorder="1"/>
    <xf numFmtId="0" fontId="0" fillId="0" borderId="10" xfId="0" applyBorder="1"/>
    <xf numFmtId="1" fontId="0" fillId="0" borderId="0" xfId="0" applyNumberFormat="1"/>
    <xf numFmtId="1" fontId="0" fillId="0" borderId="29" xfId="0" applyNumberFormat="1" applyBorder="1"/>
    <xf numFmtId="2" fontId="0" fillId="0" borderId="8" xfId="0" applyNumberFormat="1" applyBorder="1"/>
    <xf numFmtId="1" fontId="0" fillId="0" borderId="6" xfId="0" applyNumberFormat="1" applyBorder="1"/>
    <xf numFmtId="2" fontId="0" fillId="0" borderId="27" xfId="0" applyNumberFormat="1" applyBorder="1"/>
    <xf numFmtId="1" fontId="0" fillId="0" borderId="27" xfId="0" applyNumberFormat="1" applyBorder="1"/>
    <xf numFmtId="2" fontId="0" fillId="0" borderId="32" xfId="0" applyNumberFormat="1" applyBorder="1"/>
    <xf numFmtId="2" fontId="0" fillId="0" borderId="33" xfId="0" applyNumberFormat="1" applyBorder="1"/>
    <xf numFmtId="0" fontId="0" fillId="0" borderId="34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0" xfId="0" applyAlignment="1">
      <alignment horizontal="left"/>
    </xf>
    <xf numFmtId="2" fontId="0" fillId="0" borderId="34" xfId="0" applyNumberFormat="1" applyBorder="1" applyAlignment="1">
      <alignment horizontal="left"/>
    </xf>
    <xf numFmtId="2" fontId="0" fillId="0" borderId="9" xfId="0" applyNumberFormat="1" applyBorder="1" applyAlignment="1">
      <alignment horizontal="left"/>
    </xf>
    <xf numFmtId="2" fontId="0" fillId="0" borderId="9" xfId="0" applyNumberFormat="1" applyBorder="1"/>
    <xf numFmtId="0" fontId="15" fillId="0" borderId="0" xfId="0" applyFont="1"/>
    <xf numFmtId="0" fontId="2" fillId="0" borderId="34" xfId="0" applyFont="1" applyBorder="1" applyAlignment="1">
      <alignment horizontal="left"/>
    </xf>
    <xf numFmtId="0" fontId="2" fillId="0" borderId="10" xfId="0" applyFont="1" applyBorder="1"/>
    <xf numFmtId="1" fontId="9" fillId="0" borderId="0" xfId="1" applyNumberFormat="1" applyFont="1" applyBorder="1" applyAlignment="1">
      <alignment horizontal="center"/>
    </xf>
    <xf numFmtId="0" fontId="7" fillId="0" borderId="0" xfId="1" applyFont="1" applyBorder="1" applyAlignment="1">
      <alignment horizontal="center" wrapText="1"/>
    </xf>
    <xf numFmtId="1" fontId="8" fillId="0" borderId="0" xfId="2" applyNumberFormat="1" applyFont="1" applyBorder="1" applyAlignment="1">
      <alignment horizontal="center"/>
    </xf>
    <xf numFmtId="2" fontId="7" fillId="0" borderId="0" xfId="1" applyNumberFormat="1" applyFont="1" applyBorder="1" applyAlignment="1">
      <alignment horizontal="center"/>
    </xf>
    <xf numFmtId="1" fontId="7" fillId="0" borderId="0" xfId="1" applyNumberFormat="1" applyFont="1" applyBorder="1" applyAlignment="1">
      <alignment horizontal="center"/>
    </xf>
    <xf numFmtId="0" fontId="0" fillId="0" borderId="18" xfId="0" applyBorder="1"/>
    <xf numFmtId="0" fontId="0" fillId="0" borderId="22" xfId="0" applyBorder="1"/>
    <xf numFmtId="0" fontId="16" fillId="0" borderId="10" xfId="1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2" fontId="2" fillId="0" borderId="10" xfId="0" applyNumberFormat="1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4" xfId="0" applyFont="1" applyBorder="1"/>
    <xf numFmtId="49" fontId="13" fillId="0" borderId="15" xfId="1" applyNumberFormat="1" applyFont="1" applyBorder="1" applyAlignment="1">
      <alignment horizontal="center" wrapText="1"/>
    </xf>
    <xf numFmtId="0" fontId="18" fillId="0" borderId="15" xfId="1" applyFont="1" applyBorder="1" applyAlignment="1">
      <alignment horizontal="center" wrapText="1"/>
    </xf>
    <xf numFmtId="3" fontId="17" fillId="2" borderId="15" xfId="2" applyNumberFormat="1" applyFont="1" applyFill="1" applyBorder="1" applyAlignment="1">
      <alignment horizontal="center"/>
    </xf>
    <xf numFmtId="2" fontId="17" fillId="0" borderId="15" xfId="1" applyNumberFormat="1" applyFont="1" applyBorder="1" applyAlignment="1">
      <alignment horizontal="center"/>
    </xf>
    <xf numFmtId="1" fontId="17" fillId="0" borderId="15" xfId="1" applyNumberFormat="1" applyFont="1" applyBorder="1" applyAlignment="1">
      <alignment horizontal="center"/>
    </xf>
    <xf numFmtId="49" fontId="7" fillId="0" borderId="0" xfId="1" applyNumberFormat="1" applyFont="1" applyBorder="1" applyAlignment="1">
      <alignment horizontal="center" wrapText="1"/>
    </xf>
    <xf numFmtId="49" fontId="19" fillId="0" borderId="15" xfId="1" applyNumberFormat="1" applyFont="1" applyBorder="1" applyAlignment="1">
      <alignment horizontal="center" wrapText="1"/>
    </xf>
    <xf numFmtId="0" fontId="19" fillId="0" borderId="15" xfId="1" applyFont="1" applyBorder="1" applyAlignment="1">
      <alignment horizontal="center" wrapText="1"/>
    </xf>
    <xf numFmtId="2" fontId="19" fillId="0" borderId="15" xfId="1" applyNumberFormat="1" applyFont="1" applyBorder="1" applyAlignment="1">
      <alignment horizontal="center"/>
    </xf>
    <xf numFmtId="3" fontId="19" fillId="0" borderId="15" xfId="1" applyNumberFormat="1" applyFont="1" applyBorder="1" applyAlignment="1">
      <alignment horizontal="center"/>
    </xf>
    <xf numFmtId="3" fontId="13" fillId="0" borderId="15" xfId="1" applyNumberFormat="1" applyFont="1" applyBorder="1" applyAlignment="1">
      <alignment horizontal="center"/>
    </xf>
    <xf numFmtId="49" fontId="16" fillId="0" borderId="23" xfId="1" applyNumberFormat="1" applyFont="1" applyBorder="1" applyAlignment="1">
      <alignment horizontal="center"/>
    </xf>
    <xf numFmtId="0" fontId="16" fillId="0" borderId="34" xfId="1" applyFont="1" applyBorder="1" applyAlignment="1">
      <alignment horizontal="center" wrapText="1"/>
    </xf>
    <xf numFmtId="0" fontId="16" fillId="0" borderId="9" xfId="1" applyFont="1" applyBorder="1" applyAlignment="1">
      <alignment horizontal="center" wrapText="1"/>
    </xf>
    <xf numFmtId="0" fontId="0" fillId="0" borderId="32" xfId="0" applyBorder="1"/>
    <xf numFmtId="0" fontId="2" fillId="0" borderId="9" xfId="0" applyFont="1" applyBorder="1"/>
    <xf numFmtId="0" fontId="0" fillId="0" borderId="13" xfId="0" applyBorder="1"/>
    <xf numFmtId="49" fontId="1" fillId="0" borderId="15" xfId="1" applyNumberFormat="1" applyFont="1" applyBorder="1" applyAlignment="1">
      <alignment horizontal="center" wrapText="1"/>
    </xf>
    <xf numFmtId="0" fontId="1" fillId="0" borderId="15" xfId="1" applyFont="1" applyBorder="1" applyAlignment="1">
      <alignment horizontal="center" wrapText="1"/>
    </xf>
    <xf numFmtId="3" fontId="14" fillId="2" borderId="15" xfId="2" applyNumberFormat="1" applyFont="1" applyFill="1" applyBorder="1" applyAlignment="1">
      <alignment horizontal="center"/>
    </xf>
    <xf numFmtId="2" fontId="1" fillId="0" borderId="15" xfId="1" applyNumberFormat="1" applyFont="1" applyBorder="1" applyAlignment="1">
      <alignment horizontal="center"/>
    </xf>
    <xf numFmtId="3" fontId="1" fillId="0" borderId="15" xfId="1" applyNumberFormat="1" applyFont="1" applyBorder="1" applyAlignment="1">
      <alignment horizontal="center"/>
    </xf>
    <xf numFmtId="3" fontId="14" fillId="0" borderId="15" xfId="1" applyNumberFormat="1" applyFont="1" applyBorder="1" applyAlignment="1">
      <alignment horizontal="center"/>
    </xf>
    <xf numFmtId="49" fontId="16" fillId="0" borderId="10" xfId="1" applyNumberFormat="1" applyFont="1" applyBorder="1" applyAlignment="1">
      <alignment horizontal="center"/>
    </xf>
    <xf numFmtId="1" fontId="14" fillId="0" borderId="15" xfId="2" applyNumberFormat="1" applyFont="1" applyBorder="1" applyAlignment="1">
      <alignment horizontal="center"/>
    </xf>
    <xf numFmtId="49" fontId="12" fillId="0" borderId="10" xfId="1" applyNumberFormat="1" applyFont="1" applyBorder="1" applyAlignment="1">
      <alignment horizontal="center"/>
    </xf>
    <xf numFmtId="0" fontId="12" fillId="0" borderId="10" xfId="1" applyFont="1" applyBorder="1" applyAlignment="1">
      <alignment horizontal="center" wrapText="1"/>
    </xf>
    <xf numFmtId="0" fontId="12" fillId="0" borderId="9" xfId="1" applyFont="1" applyBorder="1" applyAlignment="1">
      <alignment horizontal="center" wrapText="1"/>
    </xf>
    <xf numFmtId="0" fontId="0" fillId="0" borderId="31" xfId="0" applyBorder="1"/>
    <xf numFmtId="2" fontId="0" fillId="0" borderId="26" xfId="0" applyNumberFormat="1" applyBorder="1"/>
    <xf numFmtId="0" fontId="0" fillId="0" borderId="17" xfId="0" applyBorder="1"/>
    <xf numFmtId="0" fontId="0" fillId="0" borderId="8" xfId="0" applyBorder="1"/>
    <xf numFmtId="0" fontId="0" fillId="0" borderId="12" xfId="0" applyBorder="1"/>
    <xf numFmtId="0" fontId="2" fillId="0" borderId="23" xfId="0" applyFont="1" applyBorder="1" applyAlignment="1">
      <alignment wrapText="1"/>
    </xf>
    <xf numFmtId="2" fontId="2" fillId="0" borderId="10" xfId="0" applyNumberFormat="1" applyFont="1" applyBorder="1" applyAlignment="1">
      <alignment wrapText="1"/>
    </xf>
    <xf numFmtId="165" fontId="0" fillId="2" borderId="10" xfId="1" applyNumberFormat="1" applyFont="1" applyFill="1" applyBorder="1" applyAlignment="1">
      <alignment wrapText="1"/>
    </xf>
    <xf numFmtId="2" fontId="0" fillId="0" borderId="22" xfId="0" applyNumberFormat="1" applyBorder="1"/>
    <xf numFmtId="2" fontId="0" fillId="0" borderId="29" xfId="0" applyNumberFormat="1" applyBorder="1"/>
    <xf numFmtId="2" fontId="0" fillId="0" borderId="6" xfId="0" applyNumberFormat="1" applyBorder="1"/>
    <xf numFmtId="3" fontId="14" fillId="2" borderId="15" xfId="2" applyNumberFormat="1" applyFont="1" applyFill="1" applyBorder="1" applyAlignment="1"/>
    <xf numFmtId="0" fontId="2" fillId="0" borderId="9" xfId="0" applyFont="1" applyBorder="1" applyAlignment="1">
      <alignment horizontal="center" wrapText="1"/>
    </xf>
    <xf numFmtId="0" fontId="2" fillId="0" borderId="23" xfId="0" applyFont="1" applyBorder="1"/>
    <xf numFmtId="0" fontId="20" fillId="0" borderId="10" xfId="0" applyFont="1" applyBorder="1" applyAlignment="1">
      <alignment wrapText="1"/>
    </xf>
    <xf numFmtId="2" fontId="20" fillId="0" borderId="10" xfId="0" applyNumberFormat="1" applyFont="1" applyBorder="1" applyAlignment="1">
      <alignment horizontal="center" wrapText="1"/>
    </xf>
    <xf numFmtId="3" fontId="20" fillId="0" borderId="10" xfId="0" applyNumberFormat="1" applyFont="1" applyBorder="1" applyAlignment="1">
      <alignment horizontal="center" wrapText="1"/>
    </xf>
    <xf numFmtId="0" fontId="21" fillId="0" borderId="15" xfId="0" applyFont="1" applyBorder="1"/>
    <xf numFmtId="2" fontId="21" fillId="0" borderId="15" xfId="0" applyNumberFormat="1" applyFont="1" applyBorder="1"/>
    <xf numFmtId="3" fontId="21" fillId="0" borderId="15" xfId="0" applyNumberFormat="1" applyFont="1" applyBorder="1"/>
    <xf numFmtId="0" fontId="22" fillId="0" borderId="0" xfId="0" applyFont="1"/>
    <xf numFmtId="2" fontId="21" fillId="0" borderId="26" xfId="0" applyNumberFormat="1" applyFont="1" applyBorder="1"/>
    <xf numFmtId="3" fontId="21" fillId="0" borderId="35" xfId="0" applyNumberFormat="1" applyFont="1" applyBorder="1"/>
    <xf numFmtId="0" fontId="0" fillId="0" borderId="36" xfId="0" applyFill="1" applyBorder="1" applyAlignment="1">
      <alignment horizontal="left"/>
    </xf>
    <xf numFmtId="49" fontId="23" fillId="0" borderId="37" xfId="1" applyNumberFormat="1" applyFont="1" applyBorder="1" applyAlignment="1">
      <alignment horizontal="center"/>
    </xf>
    <xf numFmtId="0" fontId="23" fillId="0" borderId="38" xfId="1" applyFont="1" applyBorder="1" applyAlignment="1">
      <alignment horizontal="center" wrapText="1"/>
    </xf>
    <xf numFmtId="0" fontId="23" fillId="0" borderId="39" xfId="1" applyFont="1" applyBorder="1" applyAlignment="1">
      <alignment horizontal="center" wrapText="1"/>
    </xf>
    <xf numFmtId="49" fontId="0" fillId="0" borderId="1" xfId="1" applyNumberFormat="1" applyFont="1" applyBorder="1" applyAlignment="1">
      <alignment horizontal="center" wrapText="1"/>
    </xf>
    <xf numFmtId="0" fontId="0" fillId="0" borderId="2" xfId="1" applyFont="1" applyBorder="1" applyAlignment="1">
      <alignment horizontal="center" wrapText="1"/>
    </xf>
    <xf numFmtId="3" fontId="6" fillId="3" borderId="2" xfId="2" applyNumberFormat="1" applyFill="1" applyBorder="1" applyAlignment="1">
      <alignment horizontal="center"/>
    </xf>
    <xf numFmtId="3" fontId="0" fillId="0" borderId="2" xfId="1" applyNumberFormat="1" applyFont="1" applyFill="1" applyBorder="1" applyAlignment="1">
      <alignment horizontal="center"/>
    </xf>
    <xf numFmtId="2" fontId="0" fillId="0" borderId="2" xfId="1" applyNumberFormat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center"/>
    </xf>
    <xf numFmtId="2" fontId="0" fillId="0" borderId="28" xfId="0" applyNumberFormat="1" applyBorder="1"/>
    <xf numFmtId="0" fontId="0" fillId="0" borderId="25" xfId="0" applyBorder="1"/>
    <xf numFmtId="1" fontId="0" fillId="0" borderId="31" xfId="0" applyNumberFormat="1" applyBorder="1"/>
    <xf numFmtId="1" fontId="0" fillId="0" borderId="40" xfId="0" applyNumberFormat="1" applyBorder="1"/>
    <xf numFmtId="3" fontId="14" fillId="2" borderId="33" xfId="2" applyNumberFormat="1" applyFont="1" applyFill="1" applyBorder="1" applyAlignment="1"/>
    <xf numFmtId="2" fontId="0" fillId="0" borderId="30" xfId="0" applyNumberFormat="1" applyBorder="1"/>
    <xf numFmtId="0" fontId="0" fillId="0" borderId="0" xfId="0" applyAlignment="1">
      <alignment horizontal="right"/>
    </xf>
    <xf numFmtId="49" fontId="16" fillId="0" borderId="4" xfId="1" applyNumberFormat="1" applyFont="1" applyBorder="1" applyAlignment="1">
      <alignment horizontal="center" wrapText="1"/>
    </xf>
    <xf numFmtId="49" fontId="16" fillId="0" borderId="33" xfId="1" applyNumberFormat="1" applyFont="1" applyBorder="1" applyAlignment="1">
      <alignment horizontal="center" wrapText="1"/>
    </xf>
    <xf numFmtId="49" fontId="16" fillId="0" borderId="4" xfId="1" applyNumberFormat="1" applyFont="1" applyBorder="1" applyAlignment="1">
      <alignment horizontal="center"/>
    </xf>
    <xf numFmtId="49" fontId="16" fillId="0" borderId="33" xfId="1" applyNumberFormat="1" applyFont="1" applyBorder="1" applyAlignment="1">
      <alignment horizontal="center"/>
    </xf>
    <xf numFmtId="2" fontId="2" fillId="0" borderId="1" xfId="0" applyNumberFormat="1" applyFont="1" applyBorder="1"/>
    <xf numFmtId="0" fontId="2" fillId="0" borderId="2" xfId="0" applyFont="1" applyBorder="1"/>
    <xf numFmtId="0" fontId="2" fillId="0" borderId="24" xfId="0" applyFont="1" applyBorder="1"/>
    <xf numFmtId="0" fontId="2" fillId="0" borderId="3" xfId="0" applyFont="1" applyBorder="1"/>
    <xf numFmtId="2" fontId="0" fillId="0" borderId="25" xfId="0" applyNumberFormat="1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26" xfId="0" applyBorder="1" applyAlignment="1">
      <alignment horizontal="right"/>
    </xf>
    <xf numFmtId="2" fontId="0" fillId="0" borderId="14" xfId="0" applyNumberFormat="1" applyBorder="1" applyAlignment="1">
      <alignment horizontal="right"/>
    </xf>
    <xf numFmtId="0" fontId="0" fillId="0" borderId="28" xfId="0" applyBorder="1" applyAlignment="1">
      <alignment horizontal="right"/>
    </xf>
    <xf numFmtId="0" fontId="0" fillId="0" borderId="16" xfId="0" applyBorder="1" applyAlignment="1">
      <alignment horizontal="right"/>
    </xf>
    <xf numFmtId="2" fontId="0" fillId="0" borderId="20" xfId="0" applyNumberFormat="1" applyBorder="1" applyAlignment="1">
      <alignment horizontal="right"/>
    </xf>
    <xf numFmtId="0" fontId="0" fillId="0" borderId="30" xfId="0" applyBorder="1" applyAlignment="1">
      <alignment horizontal="right"/>
    </xf>
    <xf numFmtId="0" fontId="0" fillId="0" borderId="21" xfId="0" applyBorder="1" applyAlignment="1">
      <alignment horizontal="right"/>
    </xf>
  </cellXfs>
  <cellStyles count="3">
    <cellStyle name="Normální" xfId="0" builtinId="0"/>
    <cellStyle name="normální_prevod_souhrn" xfId="2" xr:uid="{4EF52F67-4435-40DB-971D-E7ADE1CCD286}"/>
    <cellStyle name="normální_Třídění oborů" xfId="1" xr:uid="{A0B6431D-6C68-45EE-857D-366D48C5E9D3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0ED6-761C-4D06-889D-602D57275FBA}">
  <dimension ref="A1:N12"/>
  <sheetViews>
    <sheetView workbookViewId="0">
      <selection activeCell="P4" sqref="P4"/>
    </sheetView>
  </sheetViews>
  <sheetFormatPr defaultRowHeight="15"/>
  <cols>
    <col min="1" max="1" width="15.42578125" customWidth="1"/>
    <col min="2" max="2" width="10" customWidth="1"/>
    <col min="3" max="3" width="10.42578125" customWidth="1"/>
    <col min="4" max="4" width="12.140625" customWidth="1"/>
  </cols>
  <sheetData>
    <row r="1" spans="1:14" ht="18.75">
      <c r="A1" s="55" t="s">
        <v>60</v>
      </c>
      <c r="N1" t="s">
        <v>67</v>
      </c>
    </row>
    <row r="2" spans="1:14">
      <c r="N2" t="s">
        <v>68</v>
      </c>
    </row>
    <row r="4" spans="1:14" ht="15.75" thickBot="1">
      <c r="A4" s="1" t="s">
        <v>0</v>
      </c>
    </row>
    <row r="5" spans="1:14" ht="33" customHeight="1" thickBot="1">
      <c r="A5" s="122" t="s">
        <v>1</v>
      </c>
      <c r="B5" s="123" t="s">
        <v>2</v>
      </c>
      <c r="C5" s="123" t="s">
        <v>3</v>
      </c>
      <c r="D5" s="123" t="s">
        <v>4</v>
      </c>
      <c r="E5" s="123" t="s">
        <v>5</v>
      </c>
      <c r="F5" s="123" t="s">
        <v>6</v>
      </c>
      <c r="G5" s="123" t="s">
        <v>7</v>
      </c>
      <c r="H5" s="123" t="s">
        <v>8</v>
      </c>
      <c r="I5" s="123" t="s">
        <v>9</v>
      </c>
      <c r="J5" s="123" t="s">
        <v>10</v>
      </c>
      <c r="K5" s="124" t="s">
        <v>11</v>
      </c>
    </row>
    <row r="6" spans="1:14" ht="30.75" thickBot="1">
      <c r="A6" s="125" t="s">
        <v>0</v>
      </c>
      <c r="B6" s="126" t="s">
        <v>0</v>
      </c>
      <c r="C6" s="127">
        <v>47721</v>
      </c>
      <c r="D6" s="127">
        <v>25297</v>
      </c>
      <c r="E6" s="129">
        <v>0.3</v>
      </c>
      <c r="F6" s="129">
        <v>0.6</v>
      </c>
      <c r="G6" s="128">
        <f>12*C6/E6</f>
        <v>1908840</v>
      </c>
      <c r="H6" s="128">
        <f>12*D6/F6</f>
        <v>505940</v>
      </c>
      <c r="I6" s="128">
        <f>G6+H6</f>
        <v>2414780</v>
      </c>
      <c r="J6" s="128">
        <v>57536</v>
      </c>
      <c r="K6" s="130">
        <f>I6*1.358+J6</f>
        <v>3336807.24</v>
      </c>
    </row>
    <row r="10" spans="1:14" ht="27" customHeight="1"/>
    <row r="12" spans="1:14" ht="30.75" customHeight="1"/>
  </sheetData>
  <pageMargins left="0.7" right="0.7" top="0.78740157499999996" bottom="0.78740157499999996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D486A-6694-4A58-AB6E-B6B235047479}">
  <dimension ref="A1:L93"/>
  <sheetViews>
    <sheetView workbookViewId="0">
      <selection activeCell="L1" sqref="L1:L2"/>
    </sheetView>
  </sheetViews>
  <sheetFormatPr defaultRowHeight="15"/>
  <cols>
    <col min="1" max="1" width="15.42578125" customWidth="1"/>
    <col min="2" max="2" width="11" style="26" customWidth="1"/>
    <col min="3" max="3" width="12.42578125" style="26" customWidth="1"/>
    <col min="4" max="4" width="12.28515625" style="26" customWidth="1"/>
    <col min="5" max="5" width="13.140625" customWidth="1"/>
    <col min="6" max="6" width="11.7109375" customWidth="1"/>
  </cols>
  <sheetData>
    <row r="1" spans="1:12" ht="18.75">
      <c r="A1" s="55" t="s">
        <v>65</v>
      </c>
      <c r="L1" t="s">
        <v>67</v>
      </c>
    </row>
    <row r="2" spans="1:12" ht="15.75" thickBot="1">
      <c r="L2" t="s">
        <v>68</v>
      </c>
    </row>
    <row r="3" spans="1:12" s="37" customFormat="1" ht="30.75" thickBot="1">
      <c r="A3" s="66" t="s">
        <v>55</v>
      </c>
      <c r="B3" s="67" t="s">
        <v>21</v>
      </c>
      <c r="C3" s="67" t="s">
        <v>36</v>
      </c>
      <c r="D3" s="67" t="s">
        <v>8</v>
      </c>
      <c r="E3" s="68" t="s">
        <v>37</v>
      </c>
      <c r="F3" s="68" t="s">
        <v>38</v>
      </c>
    </row>
    <row r="4" spans="1:12" ht="15.75" thickBot="1">
      <c r="A4" s="98">
        <v>10</v>
      </c>
      <c r="B4" s="99">
        <f>IF(A4&lt;11,7.85,IF(A4&lt;21,18.5,(IF(A4&lt;39,27,IF(A4&lt;268,38+0.185*A4-0.000206*A4*A4,IF(A4&lt;897,65.5+0.029*A4-0.0000066*A4*A4,86))))))</f>
        <v>7.85</v>
      </c>
      <c r="C4" s="38">
        <f>A4/B4</f>
        <v>1.2738853503184715</v>
      </c>
      <c r="D4" s="39">
        <f>(12*$E$4/B4)</f>
        <v>37654.012738853504</v>
      </c>
      <c r="E4" s="105">
        <v>24632</v>
      </c>
      <c r="F4" s="40">
        <v>76</v>
      </c>
      <c r="G4" s="41"/>
      <c r="H4" s="41"/>
    </row>
    <row r="5" spans="1:12">
      <c r="A5" s="100">
        <f>A4+10</f>
        <v>20</v>
      </c>
      <c r="B5" s="99">
        <f t="shared" ref="B5:B68" si="0">IF(A5&lt;11,7.85,IF(A5&lt;21,18.5,(IF(A5&lt;39,27,IF(A5&lt;268,38+0.185*A5-0.000206*A5*A5,IF(A5&lt;897,65.5+0.029*A5-0.0000066*A5*A5,86))))))</f>
        <v>18.5</v>
      </c>
      <c r="C5" s="38">
        <f t="shared" ref="C5:C55" si="1">A5/B5</f>
        <v>1.0810810810810811</v>
      </c>
      <c r="D5" s="42">
        <f t="shared" ref="D5:D55" si="2">(12*$E$4/B5)</f>
        <v>15977.513513513513</v>
      </c>
    </row>
    <row r="6" spans="1:12">
      <c r="A6" s="100">
        <f t="shared" ref="A6:A69" si="3">A5+10</f>
        <v>30</v>
      </c>
      <c r="B6" s="99">
        <f t="shared" si="0"/>
        <v>27</v>
      </c>
      <c r="C6" s="38">
        <f t="shared" si="1"/>
        <v>1.1111111111111112</v>
      </c>
      <c r="D6" s="42">
        <f t="shared" si="2"/>
        <v>10947.555555555555</v>
      </c>
    </row>
    <row r="7" spans="1:12">
      <c r="A7" s="100">
        <f t="shared" si="3"/>
        <v>40</v>
      </c>
      <c r="B7" s="99">
        <f t="shared" si="0"/>
        <v>45.070399999999999</v>
      </c>
      <c r="C7" s="38">
        <f t="shared" si="1"/>
        <v>0.88750044375022186</v>
      </c>
      <c r="D7" s="42">
        <f t="shared" si="2"/>
        <v>6558.2732791366398</v>
      </c>
    </row>
    <row r="8" spans="1:12">
      <c r="A8" s="100">
        <f t="shared" si="3"/>
        <v>50</v>
      </c>
      <c r="B8" s="99">
        <f t="shared" si="0"/>
        <v>46.734999999999999</v>
      </c>
      <c r="C8" s="38">
        <f t="shared" si="1"/>
        <v>1.0698619878035733</v>
      </c>
      <c r="D8" s="42">
        <f t="shared" si="2"/>
        <v>6324.6817160586288</v>
      </c>
    </row>
    <row r="9" spans="1:12">
      <c r="A9" s="100">
        <f t="shared" si="3"/>
        <v>60</v>
      </c>
      <c r="B9" s="99">
        <f t="shared" si="0"/>
        <v>48.358400000000003</v>
      </c>
      <c r="C9" s="38">
        <f t="shared" si="1"/>
        <v>1.2407358390682901</v>
      </c>
      <c r="D9" s="42">
        <f t="shared" si="2"/>
        <v>6112.3610375860244</v>
      </c>
    </row>
    <row r="10" spans="1:12">
      <c r="A10" s="100">
        <f t="shared" si="3"/>
        <v>70</v>
      </c>
      <c r="B10" s="99">
        <f t="shared" si="0"/>
        <v>49.940600000000003</v>
      </c>
      <c r="C10" s="38">
        <f t="shared" si="1"/>
        <v>1.4016651782317393</v>
      </c>
      <c r="D10" s="42">
        <f t="shared" si="2"/>
        <v>5918.7114291778626</v>
      </c>
    </row>
    <row r="11" spans="1:12">
      <c r="A11" s="100">
        <f t="shared" si="3"/>
        <v>80</v>
      </c>
      <c r="B11" s="99">
        <f t="shared" si="0"/>
        <v>51.4816</v>
      </c>
      <c r="C11" s="38">
        <f t="shared" si="1"/>
        <v>1.5539532570860268</v>
      </c>
      <c r="D11" s="42">
        <f t="shared" si="2"/>
        <v>5741.5464942814524</v>
      </c>
    </row>
    <row r="12" spans="1:12">
      <c r="A12" s="100">
        <f t="shared" si="3"/>
        <v>90</v>
      </c>
      <c r="B12" s="99">
        <f t="shared" si="0"/>
        <v>52.981400000000001</v>
      </c>
      <c r="C12" s="38">
        <f t="shared" si="1"/>
        <v>1.6987093583786008</v>
      </c>
      <c r="D12" s="42">
        <f t="shared" si="2"/>
        <v>5579.0145220775594</v>
      </c>
    </row>
    <row r="13" spans="1:12">
      <c r="A13" s="100">
        <f t="shared" si="3"/>
        <v>100</v>
      </c>
      <c r="B13" s="99">
        <f t="shared" si="0"/>
        <v>54.44</v>
      </c>
      <c r="C13" s="38">
        <f t="shared" si="1"/>
        <v>1.8368846436443793</v>
      </c>
      <c r="D13" s="42">
        <f t="shared" si="2"/>
        <v>5429.5371050698022</v>
      </c>
    </row>
    <row r="14" spans="1:12">
      <c r="A14" s="100">
        <f t="shared" si="3"/>
        <v>110</v>
      </c>
      <c r="B14" s="99">
        <f t="shared" si="0"/>
        <v>55.857399999999998</v>
      </c>
      <c r="C14" s="38">
        <f t="shared" si="1"/>
        <v>1.9693003970825711</v>
      </c>
      <c r="D14" s="42">
        <f t="shared" si="2"/>
        <v>5291.7608051932248</v>
      </c>
    </row>
    <row r="15" spans="1:12">
      <c r="A15" s="100">
        <f t="shared" si="3"/>
        <v>120</v>
      </c>
      <c r="B15" s="99">
        <f t="shared" si="0"/>
        <v>57.233600000000003</v>
      </c>
      <c r="C15" s="38">
        <f t="shared" si="1"/>
        <v>2.0966704872662212</v>
      </c>
      <c r="D15" s="42">
        <f t="shared" si="2"/>
        <v>5164.5187442341557</v>
      </c>
    </row>
    <row r="16" spans="1:12">
      <c r="A16" s="100">
        <f t="shared" si="3"/>
        <v>130</v>
      </c>
      <c r="B16" s="99">
        <f t="shared" si="0"/>
        <v>58.568599999999996</v>
      </c>
      <c r="C16" s="38">
        <f t="shared" si="1"/>
        <v>2.2196193864972016</v>
      </c>
      <c r="D16" s="42">
        <f t="shared" si="2"/>
        <v>5046.7998210645301</v>
      </c>
    </row>
    <row r="17" spans="1:4">
      <c r="A17" s="100">
        <f t="shared" si="3"/>
        <v>140</v>
      </c>
      <c r="B17" s="99">
        <f t="shared" si="0"/>
        <v>59.862400000000001</v>
      </c>
      <c r="C17" s="38">
        <f t="shared" si="1"/>
        <v>2.3386967445341318</v>
      </c>
      <c r="D17" s="42">
        <f t="shared" si="2"/>
        <v>4937.7238466884055</v>
      </c>
    </row>
    <row r="18" spans="1:4">
      <c r="A18" s="100">
        <f t="shared" si="3"/>
        <v>150</v>
      </c>
      <c r="B18" s="99">
        <f t="shared" si="0"/>
        <v>61.115000000000002</v>
      </c>
      <c r="C18" s="38">
        <f t="shared" si="1"/>
        <v>2.4543892661376092</v>
      </c>
      <c r="D18" s="42">
        <f t="shared" si="2"/>
        <v>4836.5213122801279</v>
      </c>
    </row>
    <row r="19" spans="1:4">
      <c r="A19" s="100">
        <f t="shared" si="3"/>
        <v>160</v>
      </c>
      <c r="B19" s="99">
        <f t="shared" si="0"/>
        <v>62.326399999999992</v>
      </c>
      <c r="C19" s="38">
        <f t="shared" si="1"/>
        <v>2.5671304615700574</v>
      </c>
      <c r="D19" s="42">
        <f t="shared" si="2"/>
        <v>4742.5168147045242</v>
      </c>
    </row>
    <row r="20" spans="1:4">
      <c r="A20" s="100">
        <f t="shared" si="3"/>
        <v>170</v>
      </c>
      <c r="B20" s="99">
        <f t="shared" si="0"/>
        <v>63.496600000000001</v>
      </c>
      <c r="C20" s="38">
        <f t="shared" si="1"/>
        <v>2.6773087062929353</v>
      </c>
      <c r="D20" s="42">
        <f t="shared" si="2"/>
        <v>4655.1153920052411</v>
      </c>
    </row>
    <row r="21" spans="1:4">
      <c r="A21" s="100">
        <f t="shared" si="3"/>
        <v>180</v>
      </c>
      <c r="B21" s="99">
        <f t="shared" si="0"/>
        <v>64.625599999999991</v>
      </c>
      <c r="C21" s="38">
        <f t="shared" si="1"/>
        <v>2.7852739471664485</v>
      </c>
      <c r="D21" s="42">
        <f t="shared" si="2"/>
        <v>4573.7911911069305</v>
      </c>
    </row>
    <row r="22" spans="1:4">
      <c r="A22" s="100">
        <f t="shared" si="3"/>
        <v>190</v>
      </c>
      <c r="B22" s="99">
        <f t="shared" si="0"/>
        <v>65.713400000000007</v>
      </c>
      <c r="C22" s="38">
        <f t="shared" si="1"/>
        <v>2.8913433181055916</v>
      </c>
      <c r="D22" s="42">
        <f t="shared" si="2"/>
        <v>4498.0780175732798</v>
      </c>
    </row>
    <row r="23" spans="1:4">
      <c r="A23" s="100">
        <f t="shared" si="3"/>
        <v>200</v>
      </c>
      <c r="B23" s="99">
        <f t="shared" si="0"/>
        <v>66.760000000000005</v>
      </c>
      <c r="C23" s="38">
        <f t="shared" si="1"/>
        <v>2.9958058717795084</v>
      </c>
      <c r="D23" s="42">
        <f t="shared" si="2"/>
        <v>4427.5614140203716</v>
      </c>
    </row>
    <row r="24" spans="1:4">
      <c r="A24" s="100">
        <f t="shared" si="3"/>
        <v>210</v>
      </c>
      <c r="B24" s="99">
        <f t="shared" si="0"/>
        <v>67.7654</v>
      </c>
      <c r="C24" s="38">
        <f t="shared" si="1"/>
        <v>3.0989265908561006</v>
      </c>
      <c r="D24" s="42">
        <f t="shared" si="2"/>
        <v>4361.8719877695694</v>
      </c>
    </row>
    <row r="25" spans="1:4">
      <c r="A25" s="100">
        <f t="shared" si="3"/>
        <v>220</v>
      </c>
      <c r="B25" s="99">
        <f t="shared" si="0"/>
        <v>68.729600000000005</v>
      </c>
      <c r="C25" s="38">
        <f t="shared" si="1"/>
        <v>3.200949809106993</v>
      </c>
      <c r="D25" s="42">
        <f t="shared" si="2"/>
        <v>4300.6797653412796</v>
      </c>
    </row>
    <row r="26" spans="1:4">
      <c r="A26" s="100">
        <f t="shared" si="3"/>
        <v>230</v>
      </c>
      <c r="B26" s="99">
        <f t="shared" si="0"/>
        <v>69.652599999999993</v>
      </c>
      <c r="C26" s="38">
        <f t="shared" si="1"/>
        <v>3.3021021469406744</v>
      </c>
      <c r="D26" s="42">
        <f t="shared" si="2"/>
        <v>4243.6893956578797</v>
      </c>
    </row>
    <row r="27" spans="1:4">
      <c r="A27" s="100">
        <f t="shared" si="3"/>
        <v>240</v>
      </c>
      <c r="B27" s="99">
        <f t="shared" si="0"/>
        <v>70.534400000000005</v>
      </c>
      <c r="C27" s="38">
        <f t="shared" si="1"/>
        <v>3.402595045821613</v>
      </c>
      <c r="D27" s="42">
        <f t="shared" si="2"/>
        <v>4190.6360584338991</v>
      </c>
    </row>
    <row r="28" spans="1:4">
      <c r="A28" s="100">
        <f t="shared" si="3"/>
        <v>250</v>
      </c>
      <c r="B28" s="99">
        <f t="shared" si="0"/>
        <v>71.375</v>
      </c>
      <c r="C28" s="38">
        <f t="shared" si="1"/>
        <v>3.5026269702276709</v>
      </c>
      <c r="D28" s="42">
        <f t="shared" si="2"/>
        <v>4141.2819614711034</v>
      </c>
    </row>
    <row r="29" spans="1:4">
      <c r="A29" s="100">
        <f t="shared" si="3"/>
        <v>260</v>
      </c>
      <c r="B29" s="99">
        <f t="shared" si="0"/>
        <v>72.174399999999991</v>
      </c>
      <c r="C29" s="38">
        <f t="shared" si="1"/>
        <v>3.6023853333037756</v>
      </c>
      <c r="D29" s="42">
        <f t="shared" si="2"/>
        <v>4095.4133321510126</v>
      </c>
    </row>
    <row r="30" spans="1:4">
      <c r="A30" s="100">
        <f t="shared" si="3"/>
        <v>270</v>
      </c>
      <c r="B30" s="99">
        <f t="shared" si="0"/>
        <v>72.848860000000002</v>
      </c>
      <c r="C30" s="38">
        <f t="shared" si="1"/>
        <v>3.7063037088020319</v>
      </c>
      <c r="D30" s="42">
        <f t="shared" si="2"/>
        <v>4057.4965757871846</v>
      </c>
    </row>
    <row r="31" spans="1:4">
      <c r="A31" s="100">
        <f t="shared" si="3"/>
        <v>280</v>
      </c>
      <c r="B31" s="99">
        <f t="shared" si="0"/>
        <v>73.102560000000011</v>
      </c>
      <c r="C31" s="38">
        <f t="shared" si="1"/>
        <v>3.8302352202166374</v>
      </c>
      <c r="D31" s="42">
        <f t="shared" si="2"/>
        <v>4043.4151690446947</v>
      </c>
    </row>
    <row r="32" spans="1:4">
      <c r="A32" s="100">
        <f t="shared" si="3"/>
        <v>290</v>
      </c>
      <c r="B32" s="99">
        <f t="shared" si="0"/>
        <v>73.354939999999999</v>
      </c>
      <c r="C32" s="38">
        <f t="shared" si="1"/>
        <v>3.9533806448481861</v>
      </c>
      <c r="D32" s="42">
        <f t="shared" si="2"/>
        <v>4029.5036707820905</v>
      </c>
    </row>
    <row r="33" spans="1:4">
      <c r="A33" s="100">
        <f t="shared" si="3"/>
        <v>300</v>
      </c>
      <c r="B33" s="99">
        <f t="shared" si="0"/>
        <v>73.606000000000009</v>
      </c>
      <c r="C33" s="38">
        <f t="shared" si="1"/>
        <v>4.075754693910822</v>
      </c>
      <c r="D33" s="42">
        <f t="shared" si="2"/>
        <v>4015.7595848164547</v>
      </c>
    </row>
    <row r="34" spans="1:4">
      <c r="A34" s="100">
        <f t="shared" si="3"/>
        <v>310</v>
      </c>
      <c r="B34" s="99">
        <f t="shared" si="0"/>
        <v>73.855739999999997</v>
      </c>
      <c r="C34" s="38">
        <f t="shared" si="1"/>
        <v>4.1973717953404845</v>
      </c>
      <c r="D34" s="42">
        <f t="shared" si="2"/>
        <v>4002.1804669481344</v>
      </c>
    </row>
    <row r="35" spans="1:4">
      <c r="A35" s="100">
        <f t="shared" si="3"/>
        <v>320</v>
      </c>
      <c r="B35" s="99">
        <f t="shared" si="0"/>
        <v>74.104160000000007</v>
      </c>
      <c r="C35" s="38">
        <f t="shared" si="1"/>
        <v>4.3182461011635507</v>
      </c>
      <c r="D35" s="42">
        <f t="shared" si="2"/>
        <v>3988.7639236447721</v>
      </c>
    </row>
    <row r="36" spans="1:4">
      <c r="A36" s="100">
        <f t="shared" si="3"/>
        <v>330</v>
      </c>
      <c r="B36" s="99">
        <f t="shared" si="0"/>
        <v>74.351259999999996</v>
      </c>
      <c r="C36" s="38">
        <f t="shared" si="1"/>
        <v>4.4383914946431311</v>
      </c>
      <c r="D36" s="42">
        <f t="shared" si="2"/>
        <v>3975.5076107654399</v>
      </c>
    </row>
    <row r="37" spans="1:4">
      <c r="A37" s="100">
        <f t="shared" si="3"/>
        <v>340</v>
      </c>
      <c r="B37" s="99">
        <f t="shared" si="0"/>
        <v>74.597039999999993</v>
      </c>
      <c r="C37" s="38">
        <f t="shared" si="1"/>
        <v>4.557821597210828</v>
      </c>
      <c r="D37" s="42">
        <f t="shared" si="2"/>
        <v>3962.4092323234277</v>
      </c>
    </row>
    <row r="38" spans="1:4">
      <c r="A38" s="100">
        <f t="shared" si="3"/>
        <v>350</v>
      </c>
      <c r="B38" s="99">
        <f t="shared" si="0"/>
        <v>74.841500000000011</v>
      </c>
      <c r="C38" s="38">
        <f t="shared" si="1"/>
        <v>4.676549775191571</v>
      </c>
      <c r="D38" s="42">
        <f t="shared" si="2"/>
        <v>3949.4665392863581</v>
      </c>
    </row>
    <row r="39" spans="1:4">
      <c r="A39" s="100">
        <f t="shared" si="3"/>
        <v>360</v>
      </c>
      <c r="B39" s="99">
        <f t="shared" si="0"/>
        <v>75.084639999999993</v>
      </c>
      <c r="C39" s="38">
        <f t="shared" si="1"/>
        <v>4.7945891463287307</v>
      </c>
      <c r="D39" s="42">
        <f t="shared" si="2"/>
        <v>3936.6773284123096</v>
      </c>
    </row>
    <row r="40" spans="1:4">
      <c r="A40" s="100">
        <f t="shared" si="3"/>
        <v>370</v>
      </c>
      <c r="B40" s="99">
        <f t="shared" si="0"/>
        <v>75.326459999999997</v>
      </c>
      <c r="C40" s="38">
        <f t="shared" si="1"/>
        <v>4.9119525861164854</v>
      </c>
      <c r="D40" s="42">
        <f t="shared" si="2"/>
        <v>3924.0394411206898</v>
      </c>
    </row>
    <row r="41" spans="1:4">
      <c r="A41" s="100">
        <f t="shared" si="3"/>
        <v>380</v>
      </c>
      <c r="B41" s="99">
        <f t="shared" si="0"/>
        <v>75.566959999999995</v>
      </c>
      <c r="C41" s="38">
        <f t="shared" si="1"/>
        <v>5.0286527339461591</v>
      </c>
      <c r="D41" s="42">
        <f t="shared" si="2"/>
        <v>3911.5507623966878</v>
      </c>
    </row>
    <row r="42" spans="1:4">
      <c r="A42" s="100">
        <f t="shared" si="3"/>
        <v>390</v>
      </c>
      <c r="B42" s="99">
        <f t="shared" si="0"/>
        <v>75.806139999999999</v>
      </c>
      <c r="C42" s="38">
        <f t="shared" si="1"/>
        <v>5.1447019990728986</v>
      </c>
      <c r="D42" s="42">
        <f t="shared" si="2"/>
        <v>3899.2092197281117</v>
      </c>
    </row>
    <row r="43" spans="1:4">
      <c r="A43" s="100">
        <f t="shared" si="3"/>
        <v>400</v>
      </c>
      <c r="B43" s="99">
        <f t="shared" si="0"/>
        <v>76.043999999999997</v>
      </c>
      <c r="C43" s="38">
        <f t="shared" si="1"/>
        <v>5.260112566408921</v>
      </c>
      <c r="D43" s="42">
        <f t="shared" si="2"/>
        <v>3887.0127820735365</v>
      </c>
    </row>
    <row r="44" spans="1:4">
      <c r="A44" s="100">
        <f t="shared" si="3"/>
        <v>410</v>
      </c>
      <c r="B44" s="99">
        <f t="shared" si="0"/>
        <v>76.280540000000002</v>
      </c>
      <c r="C44" s="38">
        <f t="shared" si="1"/>
        <v>5.3748964021492247</v>
      </c>
      <c r="D44" s="42">
        <f t="shared" si="2"/>
        <v>3874.9594588606737</v>
      </c>
    </row>
    <row r="45" spans="1:4">
      <c r="A45" s="100">
        <f t="shared" si="3"/>
        <v>420</v>
      </c>
      <c r="B45" s="99">
        <f t="shared" si="0"/>
        <v>76.51576</v>
      </c>
      <c r="C45" s="38">
        <f t="shared" si="1"/>
        <v>5.4890652592354829</v>
      </c>
      <c r="D45" s="42">
        <f t="shared" si="2"/>
        <v>3863.0472990139547</v>
      </c>
    </row>
    <row r="46" spans="1:4">
      <c r="A46" s="100">
        <f t="shared" si="3"/>
        <v>430</v>
      </c>
      <c r="B46" s="99">
        <f t="shared" si="0"/>
        <v>76.749660000000006</v>
      </c>
      <c r="C46" s="38">
        <f t="shared" si="1"/>
        <v>5.6026306826636096</v>
      </c>
      <c r="D46" s="42">
        <f t="shared" si="2"/>
        <v>3851.2743900103269</v>
      </c>
    </row>
    <row r="47" spans="1:4">
      <c r="A47" s="100">
        <f t="shared" si="3"/>
        <v>440</v>
      </c>
      <c r="B47" s="99">
        <f t="shared" si="0"/>
        <v>76.982240000000004</v>
      </c>
      <c r="C47" s="38">
        <f t="shared" si="1"/>
        <v>5.7156040146402596</v>
      </c>
      <c r="D47" s="42">
        <f t="shared" si="2"/>
        <v>3839.6388569623327</v>
      </c>
    </row>
    <row r="48" spans="1:4">
      <c r="A48" s="100">
        <f t="shared" si="3"/>
        <v>450</v>
      </c>
      <c r="B48" s="99">
        <f t="shared" si="0"/>
        <v>77.213499999999996</v>
      </c>
      <c r="C48" s="38">
        <f t="shared" si="1"/>
        <v>5.8279963995933359</v>
      </c>
      <c r="D48" s="42">
        <f t="shared" si="2"/>
        <v>3828.1388617275479</v>
      </c>
    </row>
    <row r="49" spans="1:4">
      <c r="A49" s="100">
        <f t="shared" si="3"/>
        <v>460</v>
      </c>
      <c r="B49" s="99">
        <f t="shared" si="0"/>
        <v>77.44344000000001</v>
      </c>
      <c r="C49" s="38">
        <f t="shared" si="1"/>
        <v>5.9398187890413947</v>
      </c>
      <c r="D49" s="42">
        <f t="shared" si="2"/>
        <v>3816.7726020435039</v>
      </c>
    </row>
    <row r="50" spans="1:4">
      <c r="A50" s="100">
        <f t="shared" si="3"/>
        <v>470</v>
      </c>
      <c r="B50" s="99">
        <f t="shared" si="0"/>
        <v>77.672060000000002</v>
      </c>
      <c r="C50" s="38">
        <f t="shared" si="1"/>
        <v>6.0510819463266454</v>
      </c>
      <c r="D50" s="42">
        <f t="shared" si="2"/>
        <v>3805.5383106872664</v>
      </c>
    </row>
    <row r="51" spans="1:4">
      <c r="A51" s="100">
        <f t="shared" si="3"/>
        <v>480</v>
      </c>
      <c r="B51" s="99">
        <f t="shared" si="0"/>
        <v>77.899360000000001</v>
      </c>
      <c r="C51" s="38">
        <f t="shared" si="1"/>
        <v>6.1617964512160306</v>
      </c>
      <c r="D51" s="42">
        <f t="shared" si="2"/>
        <v>3794.4342546588314</v>
      </c>
    </row>
    <row r="52" spans="1:4">
      <c r="A52" s="100">
        <f t="shared" si="3"/>
        <v>490</v>
      </c>
      <c r="B52" s="99">
        <f t="shared" si="0"/>
        <v>78.125340000000008</v>
      </c>
      <c r="C52" s="38">
        <f t="shared" si="1"/>
        <v>6.2719727043747895</v>
      </c>
      <c r="D52" s="42">
        <f t="shared" si="2"/>
        <v>3783.4587343875874</v>
      </c>
    </row>
    <row r="53" spans="1:4">
      <c r="A53" s="100">
        <f t="shared" si="3"/>
        <v>500</v>
      </c>
      <c r="B53" s="99">
        <f t="shared" si="0"/>
        <v>78.349999999999994</v>
      </c>
      <c r="C53" s="38">
        <f t="shared" si="1"/>
        <v>6.3816209317166566</v>
      </c>
      <c r="D53" s="42">
        <f t="shared" si="2"/>
        <v>3772.6100829610723</v>
      </c>
    </row>
    <row r="54" spans="1:4">
      <c r="A54" s="100">
        <f t="shared" si="3"/>
        <v>510</v>
      </c>
      <c r="B54" s="99">
        <f t="shared" si="0"/>
        <v>78.573340000000002</v>
      </c>
      <c r="C54" s="38">
        <f t="shared" si="1"/>
        <v>6.4907511886347198</v>
      </c>
      <c r="D54" s="42">
        <f t="shared" si="2"/>
        <v>3761.8866653753039</v>
      </c>
    </row>
    <row r="55" spans="1:4" ht="15.75" thickBot="1">
      <c r="A55" s="101">
        <f t="shared" si="3"/>
        <v>520</v>
      </c>
      <c r="B55" s="99">
        <f t="shared" si="0"/>
        <v>78.795360000000002</v>
      </c>
      <c r="C55" s="43">
        <f t="shared" si="1"/>
        <v>6.5993733641168717</v>
      </c>
      <c r="D55" s="44">
        <f t="shared" si="2"/>
        <v>3751.2868778060028</v>
      </c>
    </row>
    <row r="56" spans="1:4" s="37" customFormat="1" ht="30.75" thickBot="1">
      <c r="A56" s="103" t="s">
        <v>55</v>
      </c>
      <c r="B56" s="104" t="s">
        <v>21</v>
      </c>
      <c r="C56" s="104" t="s">
        <v>36</v>
      </c>
      <c r="D56" s="104" t="s">
        <v>8</v>
      </c>
    </row>
    <row r="57" spans="1:4">
      <c r="A57" s="102">
        <f>A55+10</f>
        <v>530</v>
      </c>
      <c r="B57" s="99">
        <f t="shared" si="0"/>
        <v>79.01606000000001</v>
      </c>
      <c r="C57" s="45">
        <f>A57/B57</f>
        <v>6.7074971847495295</v>
      </c>
      <c r="D57" s="46">
        <f t="shared" ref="D57:D84" si="4">(12*$E$4*A57/B57)/A57</f>
        <v>3740.8091469000092</v>
      </c>
    </row>
    <row r="58" spans="1:4">
      <c r="A58" s="100">
        <f t="shared" si="3"/>
        <v>540</v>
      </c>
      <c r="B58" s="99">
        <f t="shared" si="0"/>
        <v>79.235439999999997</v>
      </c>
      <c r="C58" s="47">
        <f t="shared" ref="C58:C84" si="5">A58/B58</f>
        <v>6.8151322186132877</v>
      </c>
      <c r="D58" s="42">
        <f t="shared" si="4"/>
        <v>3730.4519290862777</v>
      </c>
    </row>
    <row r="59" spans="1:4">
      <c r="A59" s="100">
        <f t="shared" si="3"/>
        <v>550</v>
      </c>
      <c r="B59" s="99">
        <f t="shared" si="0"/>
        <v>79.453500000000005</v>
      </c>
      <c r="C59" s="47">
        <f t="shared" si="5"/>
        <v>6.9222878790739228</v>
      </c>
      <c r="D59" s="42">
        <f t="shared" si="4"/>
        <v>3720.2137099057936</v>
      </c>
    </row>
    <row r="60" spans="1:4">
      <c r="A60" s="100">
        <f t="shared" si="3"/>
        <v>560</v>
      </c>
      <c r="B60" s="99">
        <f t="shared" si="0"/>
        <v>79.670240000000007</v>
      </c>
      <c r="C60" s="47">
        <f t="shared" si="5"/>
        <v>7.0289734284721614</v>
      </c>
      <c r="D60" s="42">
        <f t="shared" si="4"/>
        <v>3710.0930033598488</v>
      </c>
    </row>
    <row r="61" spans="1:4">
      <c r="A61" s="100">
        <f t="shared" si="3"/>
        <v>570</v>
      </c>
      <c r="B61" s="99">
        <f t="shared" si="0"/>
        <v>79.885660000000001</v>
      </c>
      <c r="C61" s="47">
        <f t="shared" si="5"/>
        <v>7.1351979817153666</v>
      </c>
      <c r="D61" s="42">
        <f t="shared" si="4"/>
        <v>3700.0883512760611</v>
      </c>
    </row>
    <row r="62" spans="1:4">
      <c r="A62" s="100">
        <f t="shared" si="3"/>
        <v>580</v>
      </c>
      <c r="B62" s="99">
        <f t="shared" si="0"/>
        <v>80.099759999999989</v>
      </c>
      <c r="C62" s="47">
        <f t="shared" si="5"/>
        <v>7.2409705097743124</v>
      </c>
      <c r="D62" s="42">
        <f t="shared" si="4"/>
        <v>3690.1983226916036</v>
      </c>
    </row>
    <row r="63" spans="1:4">
      <c r="A63" s="100">
        <f t="shared" si="3"/>
        <v>590</v>
      </c>
      <c r="B63" s="99">
        <f t="shared" si="0"/>
        <v>80.312539999999998</v>
      </c>
      <c r="C63" s="47">
        <f t="shared" si="5"/>
        <v>7.3462998430880164</v>
      </c>
      <c r="D63" s="42">
        <f t="shared" si="4"/>
        <v>3680.4215132530985</v>
      </c>
    </row>
    <row r="64" spans="1:4">
      <c r="A64" s="100">
        <f t="shared" si="3"/>
        <v>600</v>
      </c>
      <c r="B64" s="99">
        <f t="shared" si="0"/>
        <v>80.524000000000001</v>
      </c>
      <c r="C64" s="47">
        <f t="shared" si="5"/>
        <v>7.451194674879539</v>
      </c>
      <c r="D64" s="42">
        <f t="shared" si="4"/>
        <v>3670.7565446326562</v>
      </c>
    </row>
    <row r="65" spans="1:4">
      <c r="A65" s="100">
        <f t="shared" si="3"/>
        <v>610</v>
      </c>
      <c r="B65" s="99">
        <f t="shared" si="0"/>
        <v>80.734139999999996</v>
      </c>
      <c r="C65" s="47">
        <f t="shared" si="5"/>
        <v>7.5556635643855259</v>
      </c>
      <c r="D65" s="42">
        <f t="shared" si="4"/>
        <v>3661.2020639595589</v>
      </c>
    </row>
    <row r="66" spans="1:4">
      <c r="A66" s="100">
        <f t="shared" si="3"/>
        <v>620</v>
      </c>
      <c r="B66" s="99">
        <f t="shared" si="0"/>
        <v>80.942959999999999</v>
      </c>
      <c r="C66" s="47">
        <f t="shared" si="5"/>
        <v>7.6597149400021944</v>
      </c>
      <c r="D66" s="42">
        <f t="shared" si="4"/>
        <v>3651.7567432671108</v>
      </c>
    </row>
    <row r="67" spans="1:4">
      <c r="A67" s="100">
        <f t="shared" si="3"/>
        <v>630</v>
      </c>
      <c r="B67" s="99">
        <f t="shared" si="0"/>
        <v>81.150459999999995</v>
      </c>
      <c r="C67" s="47">
        <f t="shared" si="5"/>
        <v>7.7633571023503753</v>
      </c>
      <c r="D67" s="42">
        <f t="shared" si="4"/>
        <v>3642.4192789541803</v>
      </c>
    </row>
    <row r="68" spans="1:4">
      <c r="A68" s="100">
        <f t="shared" si="3"/>
        <v>640</v>
      </c>
      <c r="B68" s="99">
        <f t="shared" si="0"/>
        <v>81.356639999999999</v>
      </c>
      <c r="C68" s="47">
        <f t="shared" si="5"/>
        <v>7.8665982272620898</v>
      </c>
      <c r="D68" s="42">
        <f t="shared" si="4"/>
        <v>3633.1883912609965</v>
      </c>
    </row>
    <row r="69" spans="1:4">
      <c r="A69" s="100">
        <f t="shared" si="3"/>
        <v>650</v>
      </c>
      <c r="B69" s="99">
        <f t="shared" ref="B69:B84" si="6">IF(A69&lt;11,7.85,IF(A69&lt;21,18.5,(IF(A69&lt;39,27,IF(A69&lt;268,38+0.185*A69-0.000206*A69*A69,IF(A69&lt;897,65.5+0.029*A69-0.0000066*A69*A69,86))))))</f>
        <v>81.561499999999995</v>
      </c>
      <c r="C69" s="47">
        <f t="shared" si="5"/>
        <v>7.969446368691111</v>
      </c>
      <c r="D69" s="42">
        <f t="shared" si="4"/>
        <v>3624.0628237587584</v>
      </c>
    </row>
    <row r="70" spans="1:4">
      <c r="A70" s="100">
        <f t="shared" ref="A70:A84" si="7">A69+10</f>
        <v>660</v>
      </c>
      <c r="B70" s="99">
        <f t="shared" si="6"/>
        <v>81.765039999999999</v>
      </c>
      <c r="C70" s="47">
        <f t="shared" si="5"/>
        <v>8.0719094615498257</v>
      </c>
      <c r="D70" s="42">
        <f t="shared" si="4"/>
        <v>3615.0413428526422</v>
      </c>
    </row>
    <row r="71" spans="1:4">
      <c r="A71" s="100">
        <f t="shared" si="7"/>
        <v>670</v>
      </c>
      <c r="B71" s="99">
        <f t="shared" si="6"/>
        <v>81.96726000000001</v>
      </c>
      <c r="C71" s="47">
        <f t="shared" si="5"/>
        <v>8.1739953244746726</v>
      </c>
      <c r="D71" s="42">
        <f t="shared" si="4"/>
        <v>3606.1227372977937</v>
      </c>
    </row>
    <row r="72" spans="1:4">
      <c r="A72" s="100">
        <f t="shared" si="7"/>
        <v>680</v>
      </c>
      <c r="B72" s="99">
        <f t="shared" si="6"/>
        <v>82.16816</v>
      </c>
      <c r="C72" s="47">
        <f t="shared" si="5"/>
        <v>8.2757116625223208</v>
      </c>
      <c r="D72" s="42">
        <f t="shared" si="4"/>
        <v>3597.3058177279377</v>
      </c>
    </row>
    <row r="73" spans="1:4">
      <c r="A73" s="100">
        <f t="shared" si="7"/>
        <v>690</v>
      </c>
      <c r="B73" s="99">
        <f t="shared" si="6"/>
        <v>82.367740000000012</v>
      </c>
      <c r="C73" s="47">
        <f t="shared" si="5"/>
        <v>8.3770660697986852</v>
      </c>
      <c r="D73" s="42">
        <f t="shared" si="4"/>
        <v>3588.5894161961946</v>
      </c>
    </row>
    <row r="74" spans="1:4">
      <c r="A74" s="100">
        <f t="shared" si="7"/>
        <v>700</v>
      </c>
      <c r="B74" s="99">
        <f t="shared" si="6"/>
        <v>82.566000000000003</v>
      </c>
      <c r="C74" s="47">
        <f t="shared" si="5"/>
        <v>8.4780660320228662</v>
      </c>
      <c r="D74" s="42">
        <f t="shared" si="4"/>
        <v>3579.9723857277813</v>
      </c>
    </row>
    <row r="75" spans="1:4">
      <c r="A75" s="100">
        <f t="shared" si="7"/>
        <v>710</v>
      </c>
      <c r="B75" s="99">
        <f t="shared" si="6"/>
        <v>82.76294</v>
      </c>
      <c r="C75" s="47">
        <f t="shared" si="5"/>
        <v>8.5787189290278949</v>
      </c>
      <c r="D75" s="42">
        <f t="shared" si="4"/>
        <v>3571.4535998841998</v>
      </c>
    </row>
    <row r="76" spans="1:4">
      <c r="A76" s="100">
        <f t="shared" si="7"/>
        <v>720</v>
      </c>
      <c r="B76" s="99">
        <f t="shared" si="6"/>
        <v>82.958559999999991</v>
      </c>
      <c r="C76" s="47">
        <f t="shared" si="5"/>
        <v>8.6790320372002601</v>
      </c>
      <c r="D76" s="42">
        <f t="shared" si="4"/>
        <v>3563.0319523386138</v>
      </c>
    </row>
    <row r="77" spans="1:4">
      <c r="A77" s="100">
        <f t="shared" si="7"/>
        <v>730</v>
      </c>
      <c r="B77" s="99">
        <f t="shared" si="6"/>
        <v>83.152860000000004</v>
      </c>
      <c r="C77" s="47">
        <f t="shared" si="5"/>
        <v>8.7790125318599976</v>
      </c>
      <c r="D77" s="42">
        <f t="shared" si="4"/>
        <v>3554.7063564620626</v>
      </c>
    </row>
    <row r="78" spans="1:4">
      <c r="A78" s="100">
        <f t="shared" si="7"/>
        <v>740</v>
      </c>
      <c r="B78" s="99">
        <f t="shared" si="6"/>
        <v>83.34584000000001</v>
      </c>
      <c r="C78" s="47">
        <f t="shared" si="5"/>
        <v>8.8786674895831617</v>
      </c>
      <c r="D78" s="42">
        <f t="shared" si="4"/>
        <v>3546.475744920202</v>
      </c>
    </row>
    <row r="79" spans="1:4">
      <c r="A79" s="100">
        <f t="shared" si="7"/>
        <v>750</v>
      </c>
      <c r="B79" s="99">
        <f t="shared" si="6"/>
        <v>83.537499999999994</v>
      </c>
      <c r="C79" s="47">
        <f t="shared" si="5"/>
        <v>8.9780038904683526</v>
      </c>
      <c r="D79" s="42">
        <f t="shared" si="4"/>
        <v>3538.3390692802636</v>
      </c>
    </row>
    <row r="80" spans="1:4">
      <c r="A80" s="100">
        <f t="shared" si="7"/>
        <v>760</v>
      </c>
      <c r="B80" s="99">
        <f t="shared" si="6"/>
        <v>83.72784</v>
      </c>
      <c r="C80" s="47">
        <f t="shared" si="5"/>
        <v>9.0770286203489778</v>
      </c>
      <c r="D80" s="42">
        <f t="shared" si="4"/>
        <v>3530.2952996279378</v>
      </c>
    </row>
    <row r="81" spans="1:6">
      <c r="A81" s="100">
        <f t="shared" si="7"/>
        <v>770</v>
      </c>
      <c r="B81" s="99">
        <f t="shared" si="6"/>
        <v>83.91686</v>
      </c>
      <c r="C81" s="47">
        <f t="shared" si="5"/>
        <v>9.175748472952872</v>
      </c>
      <c r="D81" s="42">
        <f t="shared" si="4"/>
        <v>3522.3434241938985</v>
      </c>
    </row>
    <row r="82" spans="1:6">
      <c r="A82" s="100">
        <f t="shared" si="7"/>
        <v>780</v>
      </c>
      <c r="B82" s="99">
        <f t="shared" si="6"/>
        <v>84.104560000000006</v>
      </c>
      <c r="C82" s="47">
        <f t="shared" si="5"/>
        <v>9.2741701520107824</v>
      </c>
      <c r="D82" s="42">
        <f t="shared" si="4"/>
        <v>3514.482448989686</v>
      </c>
    </row>
    <row r="83" spans="1:6">
      <c r="A83" s="100">
        <f t="shared" si="7"/>
        <v>790</v>
      </c>
      <c r="B83" s="99">
        <f t="shared" si="6"/>
        <v>84.290939999999992</v>
      </c>
      <c r="C83" s="47">
        <f t="shared" si="5"/>
        <v>9.3723002733152594</v>
      </c>
      <c r="D83" s="42">
        <f t="shared" si="4"/>
        <v>3506.7113974526801</v>
      </c>
    </row>
    <row r="84" spans="1:6" ht="15.75" thickBot="1">
      <c r="A84" s="101">
        <f t="shared" si="7"/>
        <v>800</v>
      </c>
      <c r="B84" s="106">
        <f t="shared" si="6"/>
        <v>84.475999999999999</v>
      </c>
      <c r="C84" s="48">
        <f t="shared" si="5"/>
        <v>9.47014536673138</v>
      </c>
      <c r="D84" s="44">
        <f t="shared" si="4"/>
        <v>3499.0293100999097</v>
      </c>
    </row>
    <row r="86" spans="1:6" ht="15.75" thickBot="1">
      <c r="B86" s="137"/>
      <c r="C86" s="137"/>
      <c r="D86" s="137"/>
      <c r="E86" s="137"/>
    </row>
    <row r="87" spans="1:6" ht="15.75" thickBot="1">
      <c r="A87" s="57" t="s">
        <v>55</v>
      </c>
      <c r="B87" s="56" t="s">
        <v>56</v>
      </c>
      <c r="C87" s="56"/>
      <c r="D87" s="50"/>
      <c r="E87" s="51"/>
      <c r="F87" s="51"/>
    </row>
    <row r="88" spans="1:6" ht="15.75" thickBot="1">
      <c r="A88" s="40" t="s">
        <v>39</v>
      </c>
      <c r="B88" s="49">
        <v>7.85</v>
      </c>
      <c r="C88" s="49"/>
      <c r="D88" s="50"/>
      <c r="E88" s="51"/>
      <c r="F88" s="51"/>
    </row>
    <row r="89" spans="1:6" ht="15.75" thickBot="1">
      <c r="A89" s="40" t="s">
        <v>40</v>
      </c>
      <c r="B89" s="49">
        <v>18.5</v>
      </c>
      <c r="C89" s="49"/>
      <c r="D89" s="50"/>
      <c r="E89" s="51"/>
      <c r="F89" s="51"/>
    </row>
    <row r="90" spans="1:6" ht="15.75" thickBot="1">
      <c r="A90" s="40" t="s">
        <v>41</v>
      </c>
      <c r="B90" s="49">
        <v>27</v>
      </c>
      <c r="C90" s="49"/>
      <c r="D90" s="50"/>
      <c r="E90" s="51"/>
      <c r="F90" s="51"/>
    </row>
    <row r="91" spans="1:6" ht="15.75" thickBot="1">
      <c r="A91" s="40" t="s">
        <v>42</v>
      </c>
      <c r="B91" s="49" t="s">
        <v>43</v>
      </c>
      <c r="C91" s="49"/>
      <c r="D91" s="50"/>
      <c r="E91" s="51"/>
      <c r="F91" s="51"/>
    </row>
    <row r="92" spans="1:6" ht="15.75" thickBot="1">
      <c r="A92" s="40" t="s">
        <v>44</v>
      </c>
      <c r="B92" s="52" t="s">
        <v>45</v>
      </c>
      <c r="C92" s="52"/>
      <c r="D92" s="53"/>
      <c r="E92" s="51"/>
      <c r="F92" s="51"/>
    </row>
    <row r="93" spans="1:6" ht="14.25" customHeight="1" thickBot="1">
      <c r="A93" s="40" t="s">
        <v>46</v>
      </c>
      <c r="B93" s="52">
        <v>86</v>
      </c>
      <c r="C93" s="52"/>
      <c r="D93" s="54"/>
    </row>
  </sheetData>
  <mergeCells count="1">
    <mergeCell ref="B86:E8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54C58-D4E3-4188-881C-0837DC9AE0C5}">
  <dimension ref="A1:N22"/>
  <sheetViews>
    <sheetView workbookViewId="0">
      <selection activeCell="N1" sqref="N1:N2"/>
    </sheetView>
  </sheetViews>
  <sheetFormatPr defaultRowHeight="15"/>
  <cols>
    <col min="1" max="1" width="11.42578125" customWidth="1"/>
    <col min="2" max="2" width="12.42578125" customWidth="1"/>
    <col min="3" max="3" width="11.28515625" customWidth="1"/>
    <col min="4" max="4" width="10.7109375" customWidth="1"/>
    <col min="5" max="5" width="11.140625" customWidth="1"/>
    <col min="6" max="6" width="11.7109375" customWidth="1"/>
    <col min="7" max="7" width="10" customWidth="1"/>
    <col min="8" max="8" width="9.85546875" customWidth="1"/>
    <col min="9" max="9" width="10.85546875" customWidth="1"/>
    <col min="10" max="10" width="10.5703125" customWidth="1"/>
    <col min="11" max="11" width="10.7109375" customWidth="1"/>
  </cols>
  <sheetData>
    <row r="1" spans="1:14" ht="15.75">
      <c r="A1" s="2" t="s">
        <v>63</v>
      </c>
      <c r="B1" s="3"/>
      <c r="N1" t="s">
        <v>67</v>
      </c>
    </row>
    <row r="2" spans="1:14">
      <c r="N2" t="s">
        <v>68</v>
      </c>
    </row>
    <row r="3" spans="1:14" ht="15.75" thickBot="1">
      <c r="A3" s="4"/>
      <c r="B3" s="5"/>
      <c r="C3" s="6"/>
      <c r="D3" s="6"/>
      <c r="E3" s="7"/>
      <c r="F3" s="7"/>
      <c r="G3" s="8"/>
      <c r="H3" s="8"/>
      <c r="I3" s="8"/>
      <c r="J3" s="8"/>
      <c r="K3" s="9"/>
    </row>
    <row r="4" spans="1:14" ht="15" customHeight="1">
      <c r="A4" s="140" t="s">
        <v>1</v>
      </c>
      <c r="B4" s="138" t="s">
        <v>14</v>
      </c>
      <c r="C4" s="138" t="s">
        <v>3</v>
      </c>
      <c r="D4" s="138" t="s">
        <v>4</v>
      </c>
      <c r="E4" s="138" t="s">
        <v>47</v>
      </c>
      <c r="F4" s="138" t="s">
        <v>48</v>
      </c>
      <c r="G4" s="138" t="s">
        <v>7</v>
      </c>
      <c r="H4" s="138" t="s">
        <v>8</v>
      </c>
      <c r="I4" s="138" t="s">
        <v>9</v>
      </c>
      <c r="J4" s="138" t="s">
        <v>38</v>
      </c>
      <c r="K4" s="138" t="s">
        <v>11</v>
      </c>
    </row>
    <row r="5" spans="1:14" ht="30" customHeight="1" thickBot="1">
      <c r="A5" s="141"/>
      <c r="B5" s="139"/>
      <c r="C5" s="139"/>
      <c r="D5" s="139"/>
      <c r="E5" s="139"/>
      <c r="F5" s="139"/>
      <c r="G5" s="139"/>
      <c r="H5" s="139"/>
      <c r="I5" s="139"/>
      <c r="J5" s="139"/>
      <c r="K5" s="139"/>
    </row>
    <row r="6" spans="1:14" ht="39" customHeight="1">
      <c r="A6" s="70" t="s">
        <v>22</v>
      </c>
      <c r="B6" s="71" t="s">
        <v>23</v>
      </c>
      <c r="C6" s="72">
        <v>44200</v>
      </c>
      <c r="D6" s="72">
        <v>23660</v>
      </c>
      <c r="E6" s="73">
        <v>147</v>
      </c>
      <c r="F6" s="73">
        <v>280</v>
      </c>
      <c r="G6" s="74">
        <v>3608.1632653061224</v>
      </c>
      <c r="H6" s="74">
        <v>1014</v>
      </c>
      <c r="I6" s="74">
        <v>4622.1632653061224</v>
      </c>
      <c r="J6" s="74">
        <v>40</v>
      </c>
      <c r="K6" s="74">
        <v>6316.8977142857148</v>
      </c>
    </row>
    <row r="7" spans="1:14">
      <c r="A7" s="75"/>
      <c r="B7" s="59"/>
      <c r="C7" s="60"/>
      <c r="D7" s="60"/>
      <c r="E7" s="61"/>
      <c r="F7" s="61"/>
      <c r="G7" s="62"/>
      <c r="H7" s="62"/>
      <c r="I7" s="62"/>
      <c r="J7" s="62"/>
      <c r="K7" s="58"/>
    </row>
    <row r="8" spans="1:14">
      <c r="A8" s="75"/>
      <c r="B8" s="59"/>
      <c r="C8" s="60"/>
      <c r="D8" s="60"/>
      <c r="E8" s="61"/>
      <c r="F8" s="61"/>
      <c r="G8" s="62"/>
      <c r="H8" s="62"/>
      <c r="I8" s="62"/>
      <c r="J8" s="62"/>
      <c r="K8" s="58"/>
    </row>
    <row r="9" spans="1:14" ht="15.75" thickBot="1">
      <c r="A9" s="75"/>
      <c r="B9" s="10"/>
      <c r="C9" s="11"/>
      <c r="D9" s="11"/>
      <c r="E9" s="12"/>
      <c r="F9" s="12"/>
      <c r="G9" s="13"/>
      <c r="H9" s="13"/>
      <c r="I9" s="13"/>
      <c r="J9" s="13"/>
      <c r="K9" s="14"/>
    </row>
    <row r="10" spans="1:14" ht="15" customHeight="1">
      <c r="A10" s="140" t="s">
        <v>1</v>
      </c>
      <c r="B10" s="138" t="s">
        <v>14</v>
      </c>
      <c r="C10" s="138" t="s">
        <v>3</v>
      </c>
      <c r="D10" s="138" t="s">
        <v>4</v>
      </c>
      <c r="E10" s="138" t="s">
        <v>47</v>
      </c>
      <c r="F10" s="138" t="s">
        <v>48</v>
      </c>
      <c r="G10" s="138" t="s">
        <v>7</v>
      </c>
      <c r="H10" s="138" t="s">
        <v>8</v>
      </c>
      <c r="I10" s="138" t="s">
        <v>9</v>
      </c>
      <c r="J10" s="138" t="s">
        <v>38</v>
      </c>
      <c r="K10" s="138" t="s">
        <v>11</v>
      </c>
    </row>
    <row r="11" spans="1:14" ht="30" customHeight="1" thickBot="1">
      <c r="A11" s="141"/>
      <c r="B11" s="139"/>
      <c r="C11" s="139"/>
      <c r="D11" s="139"/>
      <c r="E11" s="139"/>
      <c r="F11" s="139"/>
      <c r="G11" s="139"/>
      <c r="H11" s="139"/>
      <c r="I11" s="139"/>
      <c r="J11" s="139"/>
      <c r="K11" s="139"/>
    </row>
    <row r="12" spans="1:14" ht="38.25" customHeight="1">
      <c r="A12" s="70" t="s">
        <v>24</v>
      </c>
      <c r="B12" s="71" t="s">
        <v>24</v>
      </c>
      <c r="C12" s="72">
        <v>45075</v>
      </c>
      <c r="D12" s="72">
        <v>25863</v>
      </c>
      <c r="E12" s="73">
        <v>116</v>
      </c>
      <c r="F12" s="73">
        <v>448</v>
      </c>
      <c r="G12" s="74">
        <f t="shared" ref="G12:H12" si="0">12*C12/E12</f>
        <v>4662.9310344827591</v>
      </c>
      <c r="H12" s="74">
        <f t="shared" si="0"/>
        <v>692.75892857142856</v>
      </c>
      <c r="I12" s="74">
        <f t="shared" ref="I12" si="1">SUM(G12:H12)</f>
        <v>5355.6899630541875</v>
      </c>
      <c r="J12" s="74">
        <v>56</v>
      </c>
      <c r="K12" s="74">
        <f>1.358*I12+J12</f>
        <v>7329.026969827587</v>
      </c>
    </row>
    <row r="15" spans="1:14" ht="15.75" thickBot="1">
      <c r="A15" s="1"/>
    </row>
    <row r="16" spans="1:14" ht="45" customHeight="1" thickBot="1">
      <c r="A16" s="81" t="s">
        <v>1</v>
      </c>
      <c r="B16" s="65" t="s">
        <v>2</v>
      </c>
      <c r="C16" s="65" t="s">
        <v>3</v>
      </c>
      <c r="D16" s="65" t="s">
        <v>4</v>
      </c>
      <c r="E16" s="65" t="s">
        <v>5</v>
      </c>
      <c r="F16" s="65" t="s">
        <v>6</v>
      </c>
      <c r="G16" s="82" t="s">
        <v>7</v>
      </c>
      <c r="H16" s="65" t="s">
        <v>8</v>
      </c>
      <c r="I16" s="65" t="s">
        <v>9</v>
      </c>
      <c r="J16" s="65" t="s">
        <v>10</v>
      </c>
      <c r="K16" s="83" t="s">
        <v>11</v>
      </c>
    </row>
    <row r="17" spans="1:11" ht="39" customHeight="1">
      <c r="A17" s="76" t="s">
        <v>12</v>
      </c>
      <c r="B17" s="77" t="s">
        <v>12</v>
      </c>
      <c r="C17" s="72">
        <v>47228</v>
      </c>
      <c r="D17" s="72">
        <v>27173</v>
      </c>
      <c r="E17" s="78">
        <v>55</v>
      </c>
      <c r="F17" s="78">
        <v>250</v>
      </c>
      <c r="G17" s="79">
        <v>10304.290909090909</v>
      </c>
      <c r="H17" s="79">
        <v>1304.3040000000001</v>
      </c>
      <c r="I17" s="79">
        <v>11608.594909090909</v>
      </c>
      <c r="J17" s="79">
        <v>40</v>
      </c>
      <c r="K17" s="80">
        <v>15804.471886545456</v>
      </c>
    </row>
    <row r="18" spans="1:11" ht="15.75" thickBot="1"/>
    <row r="19" spans="1:11" ht="15.75" thickBot="1">
      <c r="A19" t="s">
        <v>49</v>
      </c>
      <c r="F19" s="40"/>
      <c r="G19" s="57" t="s">
        <v>20</v>
      </c>
      <c r="H19" s="85" t="s">
        <v>21</v>
      </c>
    </row>
    <row r="20" spans="1:11">
      <c r="A20" t="s">
        <v>50</v>
      </c>
      <c r="F20" s="84" t="s">
        <v>51</v>
      </c>
      <c r="G20" s="16">
        <v>1</v>
      </c>
      <c r="H20" s="86">
        <v>1</v>
      </c>
    </row>
    <row r="21" spans="1:11">
      <c r="A21" t="s">
        <v>52</v>
      </c>
      <c r="F21" s="31" t="s">
        <v>53</v>
      </c>
      <c r="G21" s="17">
        <v>0.3</v>
      </c>
      <c r="H21" s="63">
        <v>0.3</v>
      </c>
    </row>
    <row r="22" spans="1:11" ht="15.75" thickBot="1">
      <c r="F22" s="33" t="s">
        <v>54</v>
      </c>
      <c r="G22" s="22">
        <v>0.4</v>
      </c>
      <c r="H22" s="64">
        <v>0.4</v>
      </c>
    </row>
  </sheetData>
  <mergeCells count="22">
    <mergeCell ref="A10:A11"/>
    <mergeCell ref="B10:B11"/>
    <mergeCell ref="C10:C11"/>
    <mergeCell ref="D10:D11"/>
    <mergeCell ref="G4:G5"/>
    <mergeCell ref="E10:E11"/>
    <mergeCell ref="F4:F5"/>
    <mergeCell ref="A4:A5"/>
    <mergeCell ref="B4:B5"/>
    <mergeCell ref="C4:C5"/>
    <mergeCell ref="D4:D5"/>
    <mergeCell ref="E4:E5"/>
    <mergeCell ref="H4:H5"/>
    <mergeCell ref="I4:I5"/>
    <mergeCell ref="J4:J5"/>
    <mergeCell ref="K4:K5"/>
    <mergeCell ref="F10:F11"/>
    <mergeCell ref="G10:G11"/>
    <mergeCell ref="H10:H11"/>
    <mergeCell ref="I10:I11"/>
    <mergeCell ref="J10:J11"/>
    <mergeCell ref="K10:K11"/>
  </mergeCells>
  <pageMargins left="0.7" right="0.7" top="0.78740157499999996" bottom="0.78740157499999996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CBA73-95B3-4309-9444-CBA5C108ADA9}">
  <dimension ref="A1:N6"/>
  <sheetViews>
    <sheetView workbookViewId="0">
      <selection activeCell="N1" sqref="N1:N2"/>
    </sheetView>
  </sheetViews>
  <sheetFormatPr defaultRowHeight="15"/>
  <cols>
    <col min="1" max="1" width="14.5703125" customWidth="1"/>
    <col min="2" max="2" width="14" customWidth="1"/>
    <col min="5" max="5" width="10.140625" customWidth="1"/>
    <col min="6" max="6" width="11.28515625" customWidth="1"/>
    <col min="7" max="7" width="10" customWidth="1"/>
    <col min="8" max="8" width="9.85546875" customWidth="1"/>
    <col min="9" max="9" width="11" customWidth="1"/>
    <col min="11" max="11" width="9.85546875" customWidth="1"/>
  </cols>
  <sheetData>
    <row r="1" spans="1:14" ht="15.75">
      <c r="A1" s="2" t="s">
        <v>61</v>
      </c>
      <c r="N1" t="s">
        <v>67</v>
      </c>
    </row>
    <row r="2" spans="1:14">
      <c r="N2" t="s">
        <v>68</v>
      </c>
    </row>
    <row r="4" spans="1:14" ht="15.75" thickBot="1"/>
    <row r="5" spans="1:14" ht="36" customHeight="1" thickBot="1">
      <c r="A5" s="93" t="s">
        <v>1</v>
      </c>
      <c r="B5" s="65" t="s">
        <v>14</v>
      </c>
      <c r="C5" s="65" t="s">
        <v>3</v>
      </c>
      <c r="D5" s="65" t="s">
        <v>4</v>
      </c>
      <c r="E5" s="65" t="s">
        <v>5</v>
      </c>
      <c r="F5" s="65" t="s">
        <v>6</v>
      </c>
      <c r="G5" s="65" t="s">
        <v>7</v>
      </c>
      <c r="H5" s="65" t="s">
        <v>8</v>
      </c>
      <c r="I5" s="65" t="s">
        <v>15</v>
      </c>
      <c r="J5" s="65" t="s">
        <v>10</v>
      </c>
      <c r="K5" s="65" t="s">
        <v>11</v>
      </c>
    </row>
    <row r="6" spans="1:14" ht="38.25" customHeight="1">
      <c r="A6" s="87" t="s">
        <v>17</v>
      </c>
      <c r="B6" s="88" t="s">
        <v>18</v>
      </c>
      <c r="C6" s="89">
        <v>37529</v>
      </c>
      <c r="D6" s="89">
        <v>23764</v>
      </c>
      <c r="E6" s="90">
        <v>86</v>
      </c>
      <c r="F6" s="90">
        <v>500</v>
      </c>
      <c r="G6" s="91">
        <v>5236.604651162791</v>
      </c>
      <c r="H6" s="91">
        <v>570.33600000000001</v>
      </c>
      <c r="I6" s="91">
        <v>5806.9406511627913</v>
      </c>
      <c r="J6" s="91">
        <v>24</v>
      </c>
      <c r="K6" s="92">
        <v>7909.8254042790713</v>
      </c>
    </row>
  </sheetData>
  <pageMargins left="0.7" right="0.7" top="0.78740157499999996" bottom="0.78740157499999996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734F3-AC8C-4CFA-A558-59B9262C297F}">
  <dimension ref="A1:N6"/>
  <sheetViews>
    <sheetView workbookViewId="0">
      <selection activeCell="N1" sqref="N1:N2"/>
    </sheetView>
  </sheetViews>
  <sheetFormatPr defaultRowHeight="15"/>
  <cols>
    <col min="1" max="1" width="14.85546875" customWidth="1"/>
    <col min="2" max="2" width="16" customWidth="1"/>
    <col min="5" max="6" width="9.85546875" customWidth="1"/>
    <col min="7" max="7" width="10.28515625" customWidth="1"/>
    <col min="8" max="8" width="9.85546875" customWidth="1"/>
    <col min="9" max="9" width="9.7109375" customWidth="1"/>
    <col min="10" max="11" width="9.85546875" customWidth="1"/>
  </cols>
  <sheetData>
    <row r="1" spans="1:14" ht="15.75">
      <c r="A1" s="2" t="s">
        <v>62</v>
      </c>
      <c r="N1" t="s">
        <v>67</v>
      </c>
    </row>
    <row r="2" spans="1:14">
      <c r="N2" t="s">
        <v>68</v>
      </c>
    </row>
    <row r="4" spans="1:14" ht="15.75" thickBot="1"/>
    <row r="5" spans="1:14" ht="37.5" customHeight="1" thickBot="1">
      <c r="A5" s="95" t="s">
        <v>1</v>
      </c>
      <c r="B5" s="96" t="s">
        <v>14</v>
      </c>
      <c r="C5" s="96" t="s">
        <v>3</v>
      </c>
      <c r="D5" s="96" t="s">
        <v>4</v>
      </c>
      <c r="E5" s="96" t="s">
        <v>5</v>
      </c>
      <c r="F5" s="96" t="s">
        <v>6</v>
      </c>
      <c r="G5" s="96" t="s">
        <v>7</v>
      </c>
      <c r="H5" s="96" t="s">
        <v>8</v>
      </c>
      <c r="I5" s="96" t="s">
        <v>15</v>
      </c>
      <c r="J5" s="96" t="s">
        <v>10</v>
      </c>
      <c r="K5" s="97" t="s">
        <v>11</v>
      </c>
    </row>
    <row r="6" spans="1:14" ht="38.25" customHeight="1">
      <c r="A6" s="87" t="s">
        <v>13</v>
      </c>
      <c r="B6" s="88" t="s">
        <v>16</v>
      </c>
      <c r="C6" s="94"/>
      <c r="D6" s="89">
        <v>23764</v>
      </c>
      <c r="E6" s="90"/>
      <c r="F6" s="90">
        <v>500</v>
      </c>
      <c r="G6" s="91"/>
      <c r="H6" s="91">
        <v>570.33600000000001</v>
      </c>
      <c r="I6" s="91">
        <v>570.33600000000001</v>
      </c>
      <c r="J6" s="91">
        <v>30</v>
      </c>
      <c r="K6" s="92">
        <v>804.51628800000003</v>
      </c>
    </row>
  </sheetData>
  <pageMargins left="0.7" right="0.7" top="0.78740157499999996" bottom="0.78740157499999996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066FD-A14F-4B87-9E89-AE68FA117ED6}">
  <sheetPr>
    <pageSetUpPr fitToPage="1"/>
  </sheetPr>
  <dimension ref="A1:N66"/>
  <sheetViews>
    <sheetView tabSelected="1" topLeftCell="A43" workbookViewId="0">
      <selection activeCell="J56" sqref="J56"/>
    </sheetView>
  </sheetViews>
  <sheetFormatPr defaultRowHeight="15"/>
  <cols>
    <col min="1" max="1" width="12.5703125" customWidth="1"/>
    <col min="2" max="2" width="8.140625" customWidth="1"/>
    <col min="3" max="3" width="12.7109375" customWidth="1"/>
    <col min="4" max="4" width="11" customWidth="1"/>
    <col min="5" max="5" width="10.7109375" customWidth="1"/>
    <col min="6" max="6" width="8.28515625" customWidth="1"/>
    <col min="7" max="7" width="10.140625" customWidth="1"/>
    <col min="8" max="8" width="12" customWidth="1"/>
  </cols>
  <sheetData>
    <row r="1" spans="1:14" ht="15.75">
      <c r="A1" s="15" t="s">
        <v>64</v>
      </c>
      <c r="N1" t="s">
        <v>67</v>
      </c>
    </row>
    <row r="2" spans="1:14" ht="15.75" thickBot="1">
      <c r="A2" s="3"/>
      <c r="N2" t="s">
        <v>68</v>
      </c>
    </row>
    <row r="3" spans="1:14" ht="30.75" thickBot="1">
      <c r="A3" s="68" t="s">
        <v>57</v>
      </c>
      <c r="B3" s="68" t="s">
        <v>20</v>
      </c>
      <c r="C3" s="68" t="s">
        <v>58</v>
      </c>
      <c r="D3" s="110" t="s">
        <v>7</v>
      </c>
      <c r="E3" s="110" t="s">
        <v>36</v>
      </c>
      <c r="F3" s="68" t="s">
        <v>8</v>
      </c>
      <c r="G3" s="68" t="s">
        <v>25</v>
      </c>
      <c r="H3" s="110" t="s">
        <v>26</v>
      </c>
      <c r="I3" s="68" t="s">
        <v>27</v>
      </c>
      <c r="J3" s="68" t="s">
        <v>19</v>
      </c>
    </row>
    <row r="4" spans="1:14" ht="15.75" thickBot="1">
      <c r="A4" s="132">
        <v>10</v>
      </c>
      <c r="B4" s="18">
        <v>6.2430161526621299</v>
      </c>
      <c r="C4" s="99">
        <f t="shared" ref="C4:C35" si="0">A4/B4</f>
        <v>1.6017898649414557</v>
      </c>
      <c r="D4" s="133">
        <f t="shared" ref="D4:D35" si="1">12*$H$4/B4</f>
        <v>75501.967073880456</v>
      </c>
      <c r="E4" s="47">
        <f t="shared" ref="E4:E35" si="2">A4/$G$58</f>
        <v>0.22099447513812154</v>
      </c>
      <c r="F4" s="134">
        <f>12*$I$4/45.25</f>
        <v>5922.8287292817677</v>
      </c>
      <c r="G4" s="134">
        <f>D4+F4</f>
        <v>81424.795803162226</v>
      </c>
      <c r="H4" s="135">
        <v>39280</v>
      </c>
      <c r="I4" s="135">
        <v>22334</v>
      </c>
      <c r="J4" s="135">
        <v>319</v>
      </c>
    </row>
    <row r="5" spans="1:14">
      <c r="A5" s="17">
        <f>A4+10</f>
        <v>20</v>
      </c>
      <c r="B5" s="131">
        <v>7.5289238358399944</v>
      </c>
      <c r="C5" s="19">
        <f t="shared" si="0"/>
        <v>2.6564221442636788</v>
      </c>
      <c r="D5" s="20">
        <f t="shared" si="1"/>
        <v>62606.557096006385</v>
      </c>
      <c r="E5" s="107">
        <f t="shared" si="2"/>
        <v>0.44198895027624308</v>
      </c>
      <c r="F5" s="21">
        <f t="shared" ref="F5:F53" si="3">12*$I$4/45.25</f>
        <v>5922.8287292817677</v>
      </c>
      <c r="G5" s="21">
        <f t="shared" ref="G5:G53" si="4">D5+F5</f>
        <v>68529.385825288147</v>
      </c>
    </row>
    <row r="6" spans="1:14">
      <c r="A6" s="17">
        <f t="shared" ref="A6:A53" si="5">A5+10</f>
        <v>30</v>
      </c>
      <c r="B6" s="131">
        <v>8.8148315190178579</v>
      </c>
      <c r="C6" s="19">
        <f t="shared" si="0"/>
        <v>3.4033548951304944</v>
      </c>
      <c r="D6" s="20">
        <f t="shared" si="1"/>
        <v>53473.512112290329</v>
      </c>
      <c r="E6" s="107">
        <f t="shared" si="2"/>
        <v>0.66298342541436461</v>
      </c>
      <c r="F6" s="21">
        <f t="shared" si="3"/>
        <v>5922.8287292817677</v>
      </c>
      <c r="G6" s="21">
        <f t="shared" si="4"/>
        <v>59396.340841572099</v>
      </c>
    </row>
    <row r="7" spans="1:14">
      <c r="A7" s="17">
        <f t="shared" si="5"/>
        <v>40</v>
      </c>
      <c r="B7" s="131">
        <v>10.100739202195724</v>
      </c>
      <c r="C7" s="19">
        <f t="shared" si="0"/>
        <v>3.9601062060195256</v>
      </c>
      <c r="D7" s="20">
        <f t="shared" si="1"/>
        <v>46665.891531734094</v>
      </c>
      <c r="E7" s="107">
        <f t="shared" si="2"/>
        <v>0.88397790055248615</v>
      </c>
      <c r="F7" s="21">
        <f t="shared" si="3"/>
        <v>5922.8287292817677</v>
      </c>
      <c r="G7" s="21">
        <f t="shared" si="4"/>
        <v>52588.720261015864</v>
      </c>
    </row>
    <row r="8" spans="1:14">
      <c r="A8" s="17">
        <f t="shared" si="5"/>
        <v>50</v>
      </c>
      <c r="B8" s="131">
        <v>11.38664688537359</v>
      </c>
      <c r="C8" s="19">
        <f t="shared" si="0"/>
        <v>4.3911083309544052</v>
      </c>
      <c r="D8" s="20">
        <f t="shared" si="1"/>
        <v>41395.856457573369</v>
      </c>
      <c r="E8" s="107">
        <f t="shared" si="2"/>
        <v>1.1049723756906078</v>
      </c>
      <c r="F8" s="21">
        <f t="shared" si="3"/>
        <v>5922.8287292817677</v>
      </c>
      <c r="G8" s="21">
        <f t="shared" si="4"/>
        <v>47318.685186855138</v>
      </c>
    </row>
    <row r="9" spans="1:14">
      <c r="A9" s="17">
        <f t="shared" si="5"/>
        <v>60</v>
      </c>
      <c r="B9" s="131">
        <v>12.672554568551455</v>
      </c>
      <c r="C9" s="19">
        <f t="shared" si="0"/>
        <v>4.734641281316522</v>
      </c>
      <c r="D9" s="20">
        <f t="shared" si="1"/>
        <v>37195.341906022593</v>
      </c>
      <c r="E9" s="107">
        <f t="shared" si="2"/>
        <v>1.3259668508287292</v>
      </c>
      <c r="F9" s="21">
        <f t="shared" si="3"/>
        <v>5922.8287292817677</v>
      </c>
      <c r="G9" s="21">
        <f t="shared" si="4"/>
        <v>43118.170635304363</v>
      </c>
    </row>
    <row r="10" spans="1:14">
      <c r="A10" s="17">
        <f t="shared" si="5"/>
        <v>70</v>
      </c>
      <c r="B10" s="131">
        <v>13.958462251729317</v>
      </c>
      <c r="C10" s="19">
        <f t="shared" si="0"/>
        <v>5.0148790559882546</v>
      </c>
      <c r="D10" s="20">
        <f t="shared" si="1"/>
        <v>33768.76274043748</v>
      </c>
      <c r="E10" s="107">
        <f t="shared" si="2"/>
        <v>1.5469613259668509</v>
      </c>
      <c r="F10" s="21">
        <f t="shared" si="3"/>
        <v>5922.8287292817677</v>
      </c>
      <c r="G10" s="21">
        <f t="shared" si="4"/>
        <v>39691.591469719249</v>
      </c>
    </row>
    <row r="11" spans="1:14">
      <c r="A11" s="17">
        <f t="shared" si="5"/>
        <v>80</v>
      </c>
      <c r="B11" s="131">
        <v>15.079928787344919</v>
      </c>
      <c r="C11" s="19">
        <f t="shared" si="0"/>
        <v>5.3050648400366471</v>
      </c>
      <c r="D11" s="20">
        <f t="shared" si="1"/>
        <v>31257.442037495923</v>
      </c>
      <c r="E11" s="107">
        <f t="shared" si="2"/>
        <v>1.7679558011049723</v>
      </c>
      <c r="F11" s="21">
        <f t="shared" si="3"/>
        <v>5922.8287292817677</v>
      </c>
      <c r="G11" s="21">
        <f t="shared" si="4"/>
        <v>37180.270766777692</v>
      </c>
    </row>
    <row r="12" spans="1:14">
      <c r="A12" s="17">
        <f t="shared" si="5"/>
        <v>90</v>
      </c>
      <c r="B12" s="131">
        <v>15.776477569868147</v>
      </c>
      <c r="C12" s="19">
        <f t="shared" si="0"/>
        <v>5.7046954620525083</v>
      </c>
      <c r="D12" s="20">
        <f t="shared" si="1"/>
        <v>29877.391699923002</v>
      </c>
      <c r="E12" s="107">
        <f t="shared" si="2"/>
        <v>1.988950276243094</v>
      </c>
      <c r="F12" s="21">
        <f t="shared" si="3"/>
        <v>5922.8287292817677</v>
      </c>
      <c r="G12" s="21">
        <f t="shared" si="4"/>
        <v>35800.220429204768</v>
      </c>
    </row>
    <row r="13" spans="1:14">
      <c r="A13" s="17">
        <f t="shared" si="5"/>
        <v>100</v>
      </c>
      <c r="B13" s="131">
        <v>16.473026352391376</v>
      </c>
      <c r="C13" s="19">
        <f t="shared" si="0"/>
        <v>6.0705299597534541</v>
      </c>
      <c r="D13" s="20">
        <f t="shared" si="1"/>
        <v>28614.050018293881</v>
      </c>
      <c r="E13" s="107">
        <f t="shared" si="2"/>
        <v>2.2099447513812156</v>
      </c>
      <c r="F13" s="21">
        <f t="shared" si="3"/>
        <v>5922.8287292817677</v>
      </c>
      <c r="G13" s="21">
        <f t="shared" si="4"/>
        <v>34536.878747575647</v>
      </c>
    </row>
    <row r="14" spans="1:14">
      <c r="A14" s="17">
        <f t="shared" si="5"/>
        <v>110</v>
      </c>
      <c r="B14" s="131">
        <v>17.169575134914602</v>
      </c>
      <c r="C14" s="19">
        <f t="shared" si="0"/>
        <v>6.4066815361268468</v>
      </c>
      <c r="D14" s="20">
        <f t="shared" si="1"/>
        <v>27453.212807897733</v>
      </c>
      <c r="E14" s="107">
        <f t="shared" si="2"/>
        <v>2.430939226519337</v>
      </c>
      <c r="F14" s="21">
        <f t="shared" si="3"/>
        <v>5922.8287292817677</v>
      </c>
      <c r="G14" s="21">
        <f t="shared" si="4"/>
        <v>33376.041537179502</v>
      </c>
    </row>
    <row r="15" spans="1:14">
      <c r="A15" s="17">
        <f t="shared" si="5"/>
        <v>120</v>
      </c>
      <c r="B15" s="131">
        <v>17.866123917437829</v>
      </c>
      <c r="C15" s="19">
        <f t="shared" si="0"/>
        <v>6.7166219463459953</v>
      </c>
      <c r="D15" s="20">
        <f t="shared" si="1"/>
        <v>26382.891005247067</v>
      </c>
      <c r="E15" s="107">
        <f t="shared" si="2"/>
        <v>2.6519337016574585</v>
      </c>
      <c r="F15" s="21">
        <f t="shared" si="3"/>
        <v>5922.8287292817677</v>
      </c>
      <c r="G15" s="21">
        <f t="shared" si="4"/>
        <v>32305.719734528837</v>
      </c>
    </row>
    <row r="16" spans="1:14">
      <c r="A16" s="17">
        <f t="shared" si="5"/>
        <v>130</v>
      </c>
      <c r="B16" s="131">
        <v>18.402425378488591</v>
      </c>
      <c r="C16" s="19">
        <f t="shared" si="0"/>
        <v>7.0642862191395031</v>
      </c>
      <c r="D16" s="20">
        <f t="shared" si="1"/>
        <v>25614.015017335354</v>
      </c>
      <c r="E16" s="107">
        <f t="shared" si="2"/>
        <v>2.8729281767955803</v>
      </c>
      <c r="F16" s="21">
        <f t="shared" si="3"/>
        <v>5922.8287292817677</v>
      </c>
      <c r="G16" s="21">
        <f t="shared" si="4"/>
        <v>31536.843746617124</v>
      </c>
    </row>
    <row r="17" spans="1:7">
      <c r="A17" s="17">
        <f t="shared" si="5"/>
        <v>140</v>
      </c>
      <c r="B17" s="131">
        <v>18.814167639071165</v>
      </c>
      <c r="C17" s="19">
        <f t="shared" si="0"/>
        <v>7.4412008378868491</v>
      </c>
      <c r="D17" s="20">
        <f t="shared" si="1"/>
        <v>25053.460192473896</v>
      </c>
      <c r="E17" s="107">
        <f t="shared" si="2"/>
        <v>3.0939226519337018</v>
      </c>
      <c r="F17" s="21">
        <f t="shared" si="3"/>
        <v>5922.8287292817677</v>
      </c>
      <c r="G17" s="21">
        <f t="shared" si="4"/>
        <v>30976.288921755666</v>
      </c>
    </row>
    <row r="18" spans="1:7">
      <c r="A18" s="17">
        <f t="shared" si="5"/>
        <v>150</v>
      </c>
      <c r="B18" s="131">
        <v>19.197490513042077</v>
      </c>
      <c r="C18" s="19">
        <f t="shared" si="0"/>
        <v>7.8135212463366219</v>
      </c>
      <c r="D18" s="20">
        <f t="shared" si="1"/>
        <v>24553.209164488202</v>
      </c>
      <c r="E18" s="107">
        <f t="shared" si="2"/>
        <v>3.3149171270718232</v>
      </c>
      <c r="F18" s="21">
        <f t="shared" si="3"/>
        <v>5922.8287292817677</v>
      </c>
      <c r="G18" s="21">
        <f t="shared" si="4"/>
        <v>30476.037893769972</v>
      </c>
    </row>
    <row r="19" spans="1:7">
      <c r="A19" s="17">
        <f t="shared" si="5"/>
        <v>160</v>
      </c>
      <c r="B19" s="131">
        <v>19.556065114607463</v>
      </c>
      <c r="C19" s="19">
        <f t="shared" si="0"/>
        <v>8.1816049937616295</v>
      </c>
      <c r="D19" s="20">
        <f t="shared" si="1"/>
        <v>24103.008311621757</v>
      </c>
      <c r="E19" s="107">
        <f t="shared" si="2"/>
        <v>3.5359116022099446</v>
      </c>
      <c r="F19" s="21">
        <f t="shared" si="3"/>
        <v>5922.8287292817677</v>
      </c>
      <c r="G19" s="21">
        <f t="shared" si="4"/>
        <v>30025.837040903527</v>
      </c>
    </row>
    <row r="20" spans="1:7">
      <c r="A20" s="17">
        <f t="shared" si="5"/>
        <v>170</v>
      </c>
      <c r="B20" s="131">
        <v>19.892894177773371</v>
      </c>
      <c r="C20" s="19">
        <f t="shared" si="0"/>
        <v>8.5457650596635428</v>
      </c>
      <c r="D20" s="20">
        <f t="shared" si="1"/>
        <v>23694.893050135339</v>
      </c>
      <c r="E20" s="107">
        <f t="shared" si="2"/>
        <v>3.7569060773480665</v>
      </c>
      <c r="F20" s="21">
        <f t="shared" si="3"/>
        <v>5922.8287292817677</v>
      </c>
      <c r="G20" s="21">
        <f t="shared" si="4"/>
        <v>29617.721779417108</v>
      </c>
    </row>
    <row r="21" spans="1:7">
      <c r="A21" s="17">
        <f t="shared" si="5"/>
        <v>180</v>
      </c>
      <c r="B21" s="131">
        <v>20.210465065787375</v>
      </c>
      <c r="C21" s="19">
        <f t="shared" si="0"/>
        <v>8.906276991354698</v>
      </c>
      <c r="D21" s="20">
        <f t="shared" si="1"/>
        <v>23322.570681360834</v>
      </c>
      <c r="E21" s="107">
        <f t="shared" si="2"/>
        <v>3.9779005524861879</v>
      </c>
      <c r="F21" s="21">
        <f t="shared" si="3"/>
        <v>5922.8287292817677</v>
      </c>
      <c r="G21" s="21">
        <f t="shared" si="4"/>
        <v>29245.399410642603</v>
      </c>
    </row>
    <row r="22" spans="1:7">
      <c r="A22" s="17">
        <f t="shared" si="5"/>
        <v>190</v>
      </c>
      <c r="B22" s="131">
        <v>20.510861355987632</v>
      </c>
      <c r="C22" s="19">
        <f t="shared" si="0"/>
        <v>9.263384735645646</v>
      </c>
      <c r="D22" s="20">
        <f t="shared" si="1"/>
        <v>22980.994889441747</v>
      </c>
      <c r="E22" s="107">
        <f t="shared" si="2"/>
        <v>4.1988950276243093</v>
      </c>
      <c r="F22" s="21">
        <f t="shared" si="3"/>
        <v>5922.8287292817677</v>
      </c>
      <c r="G22" s="21">
        <f t="shared" si="4"/>
        <v>28903.823618723516</v>
      </c>
    </row>
    <row r="23" spans="1:7">
      <c r="A23" s="17">
        <f t="shared" si="5"/>
        <v>200</v>
      </c>
      <c r="B23" s="131">
        <v>20.795845769540993</v>
      </c>
      <c r="C23" s="19">
        <f t="shared" si="0"/>
        <v>9.6173054088010979</v>
      </c>
      <c r="D23" s="20">
        <f t="shared" si="1"/>
        <v>22666.065387462426</v>
      </c>
      <c r="E23" s="107">
        <f t="shared" si="2"/>
        <v>4.4198895027624312</v>
      </c>
      <c r="F23" s="21">
        <f t="shared" si="3"/>
        <v>5922.8287292817677</v>
      </c>
      <c r="G23" s="21">
        <f t="shared" si="4"/>
        <v>28588.894116744195</v>
      </c>
    </row>
    <row r="24" spans="1:7">
      <c r="A24" s="17">
        <f t="shared" si="5"/>
        <v>210</v>
      </c>
      <c r="B24" s="131">
        <v>21.066922846749996</v>
      </c>
      <c r="C24" s="19">
        <f t="shared" si="0"/>
        <v>9.9682332122081512</v>
      </c>
      <c r="D24" s="20">
        <f t="shared" si="1"/>
        <v>22374.411461459211</v>
      </c>
      <c r="E24" s="107">
        <f t="shared" si="2"/>
        <v>4.6408839779005522</v>
      </c>
      <c r="F24" s="21">
        <f t="shared" si="3"/>
        <v>5922.8287292817677</v>
      </c>
      <c r="G24" s="21">
        <f t="shared" si="4"/>
        <v>28297.24019074098</v>
      </c>
    </row>
    <row r="25" spans="1:7">
      <c r="A25" s="17">
        <f t="shared" si="5"/>
        <v>220</v>
      </c>
      <c r="B25" s="131">
        <v>21.325387028715692</v>
      </c>
      <c r="C25" s="19">
        <f t="shared" si="0"/>
        <v>10.316342662562658</v>
      </c>
      <c r="D25" s="20">
        <f t="shared" si="1"/>
        <v>22103.233079206973</v>
      </c>
      <c r="E25" s="107">
        <f t="shared" si="2"/>
        <v>4.8618784530386741</v>
      </c>
      <c r="F25" s="21">
        <f t="shared" si="3"/>
        <v>5922.8287292817677</v>
      </c>
      <c r="G25" s="21">
        <f t="shared" si="4"/>
        <v>28026.061808488739</v>
      </c>
    </row>
    <row r="26" spans="1:7">
      <c r="A26" s="17">
        <f t="shared" si="5"/>
        <v>230</v>
      </c>
      <c r="B26" s="131">
        <v>21.572360042224009</v>
      </c>
      <c r="C26" s="19">
        <f t="shared" si="0"/>
        <v>10.661791271322027</v>
      </c>
      <c r="D26" s="20">
        <f t="shared" si="1"/>
        <v>21850.182320218915</v>
      </c>
      <c r="E26" s="107">
        <f t="shared" si="2"/>
        <v>5.0828729281767959</v>
      </c>
      <c r="F26" s="21">
        <f t="shared" si="3"/>
        <v>5922.8287292817677</v>
      </c>
      <c r="G26" s="21">
        <f t="shared" si="4"/>
        <v>27773.011049500681</v>
      </c>
    </row>
    <row r="27" spans="1:7">
      <c r="A27" s="17">
        <f t="shared" si="5"/>
        <v>240</v>
      </c>
      <c r="B27" s="131">
        <v>21.808820322286298</v>
      </c>
      <c r="C27" s="19">
        <f t="shared" si="0"/>
        <v>11.004721780148076</v>
      </c>
      <c r="D27" s="20">
        <f t="shared" si="1"/>
        <v>21613.27357621082</v>
      </c>
      <c r="E27" s="107">
        <f t="shared" si="2"/>
        <v>5.3038674033149169</v>
      </c>
      <c r="F27" s="21">
        <f t="shared" si="3"/>
        <v>5922.8287292817677</v>
      </c>
      <c r="G27" s="21">
        <f t="shared" si="4"/>
        <v>27536.10230549259</v>
      </c>
    </row>
    <row r="28" spans="1:7">
      <c r="A28" s="17">
        <f t="shared" si="5"/>
        <v>250</v>
      </c>
      <c r="B28" s="131">
        <v>22.035626424474525</v>
      </c>
      <c r="C28" s="19">
        <f t="shared" si="0"/>
        <v>11.34526403671148</v>
      </c>
      <c r="D28" s="20">
        <f t="shared" si="1"/>
        <v>21390.81462537729</v>
      </c>
      <c r="E28" s="107">
        <f t="shared" si="2"/>
        <v>5.5248618784530388</v>
      </c>
      <c r="F28" s="21">
        <f t="shared" si="3"/>
        <v>5922.8287292817677</v>
      </c>
      <c r="G28" s="21">
        <f t="shared" si="4"/>
        <v>27313.643354659056</v>
      </c>
    </row>
    <row r="29" spans="1:7">
      <c r="A29" s="17">
        <f t="shared" si="5"/>
        <v>260</v>
      </c>
      <c r="B29" s="131">
        <v>22.253535842666345</v>
      </c>
      <c r="C29" s="19">
        <f t="shared" si="0"/>
        <v>11.6835365776573</v>
      </c>
      <c r="D29" s="20">
        <f t="shared" si="1"/>
        <v>21181.353081709789</v>
      </c>
      <c r="E29" s="107">
        <f t="shared" si="2"/>
        <v>5.7458563535911606</v>
      </c>
      <c r="F29" s="21">
        <f t="shared" si="3"/>
        <v>5922.8287292817677</v>
      </c>
      <c r="G29" s="21">
        <f t="shared" si="4"/>
        <v>27104.181810991555</v>
      </c>
    </row>
    <row r="30" spans="1:7">
      <c r="A30" s="17">
        <f t="shared" si="5"/>
        <v>270</v>
      </c>
      <c r="B30" s="131">
        <v>22.463220273466206</v>
      </c>
      <c r="C30" s="19">
        <f t="shared" si="0"/>
        <v>12.019647971797118</v>
      </c>
      <c r="D30" s="20">
        <f t="shared" si="1"/>
        <v>20983.634325875148</v>
      </c>
      <c r="E30" s="107">
        <f t="shared" si="2"/>
        <v>5.9668508287292816</v>
      </c>
      <c r="F30" s="21">
        <f t="shared" si="3"/>
        <v>5922.8287292817677</v>
      </c>
      <c r="G30" s="21">
        <f t="shared" si="4"/>
        <v>26906.463055156913</v>
      </c>
    </row>
    <row r="31" spans="1:7">
      <c r="A31" s="17">
        <f t="shared" si="5"/>
        <v>280</v>
      </c>
      <c r="B31" s="131">
        <v>22.665278103248919</v>
      </c>
      <c r="C31" s="19">
        <f t="shared" si="0"/>
        <v>12.353697965870705</v>
      </c>
      <c r="D31" s="20">
        <f t="shared" si="1"/>
        <v>20796.568118545769</v>
      </c>
      <c r="E31" s="107">
        <f t="shared" si="2"/>
        <v>6.1878453038674035</v>
      </c>
      <c r="F31" s="21">
        <f t="shared" si="3"/>
        <v>5922.8287292817677</v>
      </c>
      <c r="G31" s="21">
        <f t="shared" si="4"/>
        <v>26719.396847827535</v>
      </c>
    </row>
    <row r="32" spans="1:7">
      <c r="A32" s="17">
        <f t="shared" si="5"/>
        <v>290</v>
      </c>
      <c r="B32" s="131">
        <v>22.860244703008902</v>
      </c>
      <c r="C32" s="19">
        <f t="shared" si="0"/>
        <v>12.685778466834597</v>
      </c>
      <c r="D32" s="20">
        <f t="shared" si="1"/>
        <v>20619.201855610881</v>
      </c>
      <c r="E32" s="107">
        <f t="shared" si="2"/>
        <v>6.4088397790055245</v>
      </c>
      <c r="F32" s="21">
        <f t="shared" si="3"/>
        <v>5922.8287292817677</v>
      </c>
      <c r="G32" s="21">
        <f t="shared" si="4"/>
        <v>26542.030584892651</v>
      </c>
    </row>
    <row r="33" spans="1:7">
      <c r="A33" s="17">
        <f t="shared" si="5"/>
        <v>300</v>
      </c>
      <c r="B33" s="131">
        <v>23.048600977219824</v>
      </c>
      <c r="C33" s="19">
        <f t="shared" si="0"/>
        <v>13.015974388055318</v>
      </c>
      <c r="D33" s="20">
        <f t="shared" si="1"/>
        <v>20450.698958512516</v>
      </c>
      <c r="E33" s="107">
        <f t="shared" si="2"/>
        <v>6.6298342541436464</v>
      </c>
      <c r="F33" s="21">
        <f t="shared" si="3"/>
        <v>5922.8287292817677</v>
      </c>
      <c r="G33" s="21">
        <f t="shared" si="4"/>
        <v>26373.527687794282</v>
      </c>
    </row>
    <row r="34" spans="1:7">
      <c r="A34" s="17">
        <f t="shared" si="5"/>
        <v>310</v>
      </c>
      <c r="B34" s="131">
        <v>23.163455297368472</v>
      </c>
      <c r="C34" s="19">
        <f t="shared" si="0"/>
        <v>13.38315013974699</v>
      </c>
      <c r="D34" s="20">
        <f t="shared" si="1"/>
        <v>20349.295644745616</v>
      </c>
      <c r="E34" s="107">
        <f t="shared" si="2"/>
        <v>6.8508287292817682</v>
      </c>
      <c r="F34" s="21">
        <f t="shared" si="3"/>
        <v>5922.8287292817677</v>
      </c>
      <c r="G34" s="21">
        <f t="shared" si="4"/>
        <v>26272.124374027386</v>
      </c>
    </row>
    <row r="35" spans="1:7">
      <c r="A35" s="17">
        <f t="shared" si="5"/>
        <v>320</v>
      </c>
      <c r="B35" s="131">
        <v>23.241399773751461</v>
      </c>
      <c r="C35" s="19">
        <f t="shared" si="0"/>
        <v>13.768533871243156</v>
      </c>
      <c r="D35" s="20">
        <f t="shared" si="1"/>
        <v>20281.050392341167</v>
      </c>
      <c r="E35" s="107">
        <f t="shared" si="2"/>
        <v>7.0718232044198892</v>
      </c>
      <c r="F35" s="21">
        <f t="shared" si="3"/>
        <v>5922.8287292817677</v>
      </c>
      <c r="G35" s="21">
        <f t="shared" si="4"/>
        <v>26203.879121622937</v>
      </c>
    </row>
    <row r="36" spans="1:7">
      <c r="A36" s="17">
        <f t="shared" si="5"/>
        <v>330</v>
      </c>
      <c r="B36" s="131">
        <v>23.319344250134453</v>
      </c>
      <c r="C36" s="19">
        <f t="shared" ref="C36:C53" si="6">A36/B36</f>
        <v>14.151341326765538</v>
      </c>
      <c r="D36" s="20">
        <f t="shared" ref="D36:D53" si="7">12*$H$4/B36</f>
        <v>20213.26135692183</v>
      </c>
      <c r="E36" s="107">
        <f t="shared" ref="E36:E53" si="8">A36/$G$58</f>
        <v>7.2928176795580111</v>
      </c>
      <c r="F36" s="21">
        <f t="shared" si="3"/>
        <v>5922.8287292817677</v>
      </c>
      <c r="G36" s="21">
        <f t="shared" si="4"/>
        <v>26136.0900862036</v>
      </c>
    </row>
    <row r="37" spans="1:7">
      <c r="A37" s="17">
        <f t="shared" si="5"/>
        <v>340</v>
      </c>
      <c r="B37" s="131">
        <v>23.397288726517441</v>
      </c>
      <c r="C37" s="19">
        <f t="shared" si="6"/>
        <v>14.531598253718141</v>
      </c>
      <c r="D37" s="20">
        <f t="shared" si="7"/>
        <v>20145.923979037008</v>
      </c>
      <c r="E37" s="107">
        <f t="shared" si="8"/>
        <v>7.5138121546961329</v>
      </c>
      <c r="F37" s="21">
        <f t="shared" si="3"/>
        <v>5922.8287292817677</v>
      </c>
      <c r="G37" s="21">
        <f t="shared" si="4"/>
        <v>26068.752708318774</v>
      </c>
    </row>
    <row r="38" spans="1:7">
      <c r="A38" s="17">
        <f t="shared" si="5"/>
        <v>350</v>
      </c>
      <c r="B38" s="131">
        <v>23.475233202900434</v>
      </c>
      <c r="C38" s="19">
        <f t="shared" si="6"/>
        <v>14.909330057550035</v>
      </c>
      <c r="D38" s="20">
        <f t="shared" si="7"/>
        <v>20079.033759790811</v>
      </c>
      <c r="E38" s="107">
        <f t="shared" si="8"/>
        <v>7.7348066298342539</v>
      </c>
      <c r="F38" s="21">
        <f t="shared" si="3"/>
        <v>5922.8287292817677</v>
      </c>
      <c r="G38" s="21">
        <f t="shared" si="4"/>
        <v>26001.862489072577</v>
      </c>
    </row>
    <row r="39" spans="1:7">
      <c r="A39" s="17">
        <f t="shared" si="5"/>
        <v>360</v>
      </c>
      <c r="B39" s="131">
        <v>23.553177679283426</v>
      </c>
      <c r="C39" s="19">
        <f t="shared" si="6"/>
        <v>15.284561807413517</v>
      </c>
      <c r="D39" s="20">
        <f t="shared" si="7"/>
        <v>20012.5862598401</v>
      </c>
      <c r="E39" s="107">
        <f t="shared" si="8"/>
        <v>7.9558011049723758</v>
      </c>
      <c r="F39" s="21">
        <f t="shared" si="3"/>
        <v>5922.8287292817677</v>
      </c>
      <c r="G39" s="21">
        <f t="shared" si="4"/>
        <v>25935.414989121869</v>
      </c>
    </row>
    <row r="40" spans="1:7">
      <c r="A40" s="17">
        <f t="shared" si="5"/>
        <v>370</v>
      </c>
      <c r="B40" s="131">
        <v>23.631122155666411</v>
      </c>
      <c r="C40" s="19">
        <f t="shared" si="6"/>
        <v>15.657318241710295</v>
      </c>
      <c r="D40" s="20">
        <f t="shared" si="7"/>
        <v>19946.577098412337</v>
      </c>
      <c r="E40" s="107">
        <f t="shared" si="8"/>
        <v>8.1767955801104968</v>
      </c>
      <c r="F40" s="21">
        <f t="shared" si="3"/>
        <v>5922.8287292817677</v>
      </c>
      <c r="G40" s="21">
        <f t="shared" si="4"/>
        <v>25869.405827694107</v>
      </c>
    </row>
    <row r="41" spans="1:7">
      <c r="A41" s="17">
        <f t="shared" si="5"/>
        <v>380</v>
      </c>
      <c r="B41" s="131">
        <v>23.709066632049403</v>
      </c>
      <c r="C41" s="19">
        <f t="shared" si="6"/>
        <v>16.027623773528234</v>
      </c>
      <c r="D41" s="20">
        <f t="shared" si="7"/>
        <v>19881.001952342813</v>
      </c>
      <c r="E41" s="107">
        <f t="shared" si="8"/>
        <v>8.3977900552486187</v>
      </c>
      <c r="F41" s="21">
        <f t="shared" si="3"/>
        <v>5922.8287292817677</v>
      </c>
      <c r="G41" s="21">
        <f t="shared" si="4"/>
        <v>25803.830681624582</v>
      </c>
    </row>
    <row r="42" spans="1:7">
      <c r="A42" s="17">
        <f t="shared" si="5"/>
        <v>390</v>
      </c>
      <c r="B42" s="131">
        <v>23.787011108432395</v>
      </c>
      <c r="C42" s="19">
        <f t="shared" si="6"/>
        <v>16.395502495971286</v>
      </c>
      <c r="D42" s="20">
        <f t="shared" si="7"/>
        <v>19815.856555130831</v>
      </c>
      <c r="E42" s="107">
        <f t="shared" si="8"/>
        <v>8.6187845303867405</v>
      </c>
      <c r="F42" s="21">
        <f t="shared" si="3"/>
        <v>5922.8287292817677</v>
      </c>
      <c r="G42" s="21">
        <f t="shared" si="4"/>
        <v>25738.685284412597</v>
      </c>
    </row>
    <row r="43" spans="1:7">
      <c r="A43" s="17">
        <f t="shared" si="5"/>
        <v>400</v>
      </c>
      <c r="B43" s="131">
        <v>23.864955584815387</v>
      </c>
      <c r="C43" s="19">
        <f t="shared" si="6"/>
        <v>16.760978187384893</v>
      </c>
      <c r="D43" s="20">
        <f t="shared" si="7"/>
        <v>19751.136696014357</v>
      </c>
      <c r="E43" s="107">
        <f t="shared" si="8"/>
        <v>8.8397790055248624</v>
      </c>
      <c r="F43" s="21">
        <f t="shared" si="3"/>
        <v>5922.8287292817677</v>
      </c>
      <c r="G43" s="21">
        <f t="shared" si="4"/>
        <v>25673.965425296126</v>
      </c>
    </row>
    <row r="44" spans="1:7">
      <c r="A44" s="17">
        <f t="shared" si="5"/>
        <v>410</v>
      </c>
      <c r="B44" s="131">
        <v>23.942900061198376</v>
      </c>
      <c r="C44" s="19">
        <f t="shared" si="6"/>
        <v>17.124074316479394</v>
      </c>
      <c r="D44" s="20">
        <f t="shared" si="7"/>
        <v>19686.838219062749</v>
      </c>
      <c r="E44" s="107">
        <f t="shared" si="8"/>
        <v>9.0607734806629843</v>
      </c>
      <c r="F44" s="21">
        <f t="shared" si="3"/>
        <v>5922.8287292817677</v>
      </c>
      <c r="G44" s="21">
        <f t="shared" si="4"/>
        <v>25609.666948344515</v>
      </c>
    </row>
    <row r="45" spans="1:7">
      <c r="A45" s="17">
        <f t="shared" si="5"/>
        <v>420</v>
      </c>
      <c r="B45" s="131">
        <v>24.020844537581365</v>
      </c>
      <c r="C45" s="19">
        <f t="shared" si="6"/>
        <v>17.484814047353616</v>
      </c>
      <c r="D45" s="20">
        <f t="shared" si="7"/>
        <v>19622.957022287144</v>
      </c>
      <c r="E45" s="107">
        <f t="shared" si="8"/>
        <v>9.2817679558011044</v>
      </c>
      <c r="F45" s="21">
        <f t="shared" si="3"/>
        <v>5922.8287292817677</v>
      </c>
      <c r="G45" s="21">
        <f t="shared" si="4"/>
        <v>25545.78575156891</v>
      </c>
    </row>
    <row r="46" spans="1:7">
      <c r="A46" s="17">
        <f t="shared" si="5"/>
        <v>430</v>
      </c>
      <c r="B46" s="131">
        <v>24.098789013964357</v>
      </c>
      <c r="C46" s="19">
        <f t="shared" si="6"/>
        <v>17.843220244421033</v>
      </c>
      <c r="D46" s="20">
        <f t="shared" si="7"/>
        <v>19559.489056768136</v>
      </c>
      <c r="E46" s="107">
        <f t="shared" si="8"/>
        <v>9.5027624309392262</v>
      </c>
      <c r="F46" s="21">
        <f t="shared" si="3"/>
        <v>5922.8287292817677</v>
      </c>
      <c r="G46" s="21">
        <f t="shared" si="4"/>
        <v>25482.317786049905</v>
      </c>
    </row>
    <row r="47" spans="1:7">
      <c r="A47" s="17">
        <f t="shared" si="5"/>
        <v>440</v>
      </c>
      <c r="B47" s="131">
        <v>24.176733490347349</v>
      </c>
      <c r="C47" s="19">
        <f t="shared" si="6"/>
        <v>18.199315477240614</v>
      </c>
      <c r="D47" s="20">
        <f t="shared" si="7"/>
        <v>19496.430325800309</v>
      </c>
      <c r="E47" s="107">
        <f t="shared" si="8"/>
        <v>9.7237569060773481</v>
      </c>
      <c r="F47" s="21">
        <f t="shared" si="3"/>
        <v>5922.8287292817677</v>
      </c>
      <c r="G47" s="21">
        <f t="shared" si="4"/>
        <v>25419.259055082075</v>
      </c>
    </row>
    <row r="48" spans="1:7">
      <c r="A48" s="17">
        <f t="shared" si="5"/>
        <v>450</v>
      </c>
      <c r="B48" s="131">
        <v>24.254677966730338</v>
      </c>
      <c r="C48" s="19">
        <f t="shared" si="6"/>
        <v>18.553122025254513</v>
      </c>
      <c r="D48" s="20">
        <f t="shared" si="7"/>
        <v>19433.776884053263</v>
      </c>
      <c r="E48" s="107">
        <f t="shared" si="8"/>
        <v>9.94475138121547</v>
      </c>
      <c r="F48" s="21">
        <f t="shared" si="3"/>
        <v>5922.8287292817677</v>
      </c>
      <c r="G48" s="21">
        <f t="shared" si="4"/>
        <v>25356.605613335028</v>
      </c>
    </row>
    <row r="49" spans="1:11">
      <c r="A49" s="17">
        <f t="shared" si="5"/>
        <v>460</v>
      </c>
      <c r="B49" s="131">
        <v>24.33262244311333</v>
      </c>
      <c r="C49" s="19">
        <f t="shared" si="6"/>
        <v>18.904661882434713</v>
      </c>
      <c r="D49" s="20">
        <f t="shared" si="7"/>
        <v>19371.524836748755</v>
      </c>
      <c r="E49" s="107">
        <f t="shared" si="8"/>
        <v>10.165745856353592</v>
      </c>
      <c r="F49" s="21">
        <f t="shared" si="3"/>
        <v>5922.8287292817677</v>
      </c>
      <c r="G49" s="21">
        <f t="shared" si="4"/>
        <v>25294.353566030521</v>
      </c>
    </row>
    <row r="50" spans="1:11">
      <c r="A50" s="17">
        <f t="shared" si="5"/>
        <v>470</v>
      </c>
      <c r="B50" s="131">
        <v>24.410566919496318</v>
      </c>
      <c r="C50" s="19">
        <f t="shared" si="6"/>
        <v>19.253956761840659</v>
      </c>
      <c r="D50" s="20">
        <f t="shared" si="7"/>
        <v>19309.670338853644</v>
      </c>
      <c r="E50" s="107">
        <f t="shared" si="8"/>
        <v>10.386740331491712</v>
      </c>
      <c r="F50" s="21">
        <f t="shared" si="3"/>
        <v>5922.8287292817677</v>
      </c>
      <c r="G50" s="21">
        <f t="shared" si="4"/>
        <v>25232.49906813541</v>
      </c>
    </row>
    <row r="51" spans="1:11">
      <c r="A51" s="17">
        <f t="shared" si="5"/>
        <v>480</v>
      </c>
      <c r="B51" s="131">
        <v>24.488511395879311</v>
      </c>
      <c r="C51" s="19">
        <f t="shared" si="6"/>
        <v>19.601028100089813</v>
      </c>
      <c r="D51" s="20">
        <f t="shared" si="7"/>
        <v>19248.209594288197</v>
      </c>
      <c r="E51" s="107">
        <f t="shared" si="8"/>
        <v>10.607734806629834</v>
      </c>
      <c r="F51" s="21">
        <f t="shared" si="3"/>
        <v>5922.8287292817677</v>
      </c>
      <c r="G51" s="21">
        <f t="shared" si="4"/>
        <v>25171.038323569963</v>
      </c>
    </row>
    <row r="52" spans="1:11">
      <c r="A52" s="17">
        <f t="shared" si="5"/>
        <v>490</v>
      </c>
      <c r="B52" s="131">
        <v>24.566455872262303</v>
      </c>
      <c r="C52" s="19">
        <f t="shared" si="6"/>
        <v>19.945897061743175</v>
      </c>
      <c r="D52" s="20">
        <f t="shared" si="7"/>
        <v>19187.138855149515</v>
      </c>
      <c r="E52" s="107">
        <f t="shared" si="8"/>
        <v>10.828729281767956</v>
      </c>
      <c r="F52" s="21">
        <f t="shared" si="3"/>
        <v>5922.8287292817677</v>
      </c>
      <c r="G52" s="21">
        <f t="shared" si="4"/>
        <v>25109.967584431281</v>
      </c>
    </row>
    <row r="53" spans="1:11" ht="15.75" thickBot="1">
      <c r="A53" s="22">
        <f t="shared" si="5"/>
        <v>500</v>
      </c>
      <c r="B53" s="136">
        <v>24.644400348645291</v>
      </c>
      <c r="C53" s="23">
        <f t="shared" si="6"/>
        <v>20.288584543607495</v>
      </c>
      <c r="D53" s="24">
        <f t="shared" si="7"/>
        <v>19126.454420949656</v>
      </c>
      <c r="E53" s="108">
        <f t="shared" si="8"/>
        <v>11.049723756906078</v>
      </c>
      <c r="F53" s="25">
        <f t="shared" si="3"/>
        <v>5922.8287292817677</v>
      </c>
      <c r="G53" s="25">
        <f t="shared" si="4"/>
        <v>25049.283150231422</v>
      </c>
    </row>
    <row r="54" spans="1:11">
      <c r="B54" s="26"/>
    </row>
    <row r="55" spans="1:11">
      <c r="B55" s="26"/>
    </row>
    <row r="56" spans="1:11" ht="15.75" thickBot="1">
      <c r="B56" s="26"/>
    </row>
    <row r="57" spans="1:11" ht="15.75" thickBot="1">
      <c r="A57" s="111" t="s">
        <v>59</v>
      </c>
      <c r="B57" s="142" t="s">
        <v>28</v>
      </c>
      <c r="C57" s="143"/>
      <c r="D57" s="143"/>
      <c r="E57" s="144"/>
      <c r="F57" s="145"/>
      <c r="G57" s="69" t="s">
        <v>21</v>
      </c>
    </row>
    <row r="58" spans="1:11">
      <c r="A58" s="27" t="s">
        <v>29</v>
      </c>
      <c r="B58" s="146" t="s">
        <v>69</v>
      </c>
      <c r="C58" s="147"/>
      <c r="D58" s="147"/>
      <c r="E58" s="148"/>
      <c r="F58" s="148"/>
      <c r="G58" s="28">
        <v>45.25</v>
      </c>
      <c r="H58" s="29"/>
    </row>
    <row r="59" spans="1:11">
      <c r="A59" s="30" t="s">
        <v>30</v>
      </c>
      <c r="B59" s="149" t="s">
        <v>70</v>
      </c>
      <c r="C59" s="150"/>
      <c r="D59" s="150"/>
      <c r="E59" s="151"/>
      <c r="F59" s="151"/>
      <c r="G59" s="31">
        <v>45.25</v>
      </c>
      <c r="H59" s="29"/>
    </row>
    <row r="60" spans="1:11">
      <c r="A60" s="30" t="s">
        <v>31</v>
      </c>
      <c r="B60" s="149" t="s">
        <v>71</v>
      </c>
      <c r="C60" s="150"/>
      <c r="D60" s="150"/>
      <c r="E60" s="151"/>
      <c r="F60" s="151"/>
      <c r="G60" s="31">
        <v>45.25</v>
      </c>
      <c r="H60" s="29"/>
    </row>
    <row r="61" spans="1:11" ht="15.75" thickBot="1">
      <c r="A61" s="32" t="s">
        <v>32</v>
      </c>
      <c r="B61" s="152" t="s">
        <v>72</v>
      </c>
      <c r="C61" s="153"/>
      <c r="D61" s="153"/>
      <c r="E61" s="154"/>
      <c r="F61" s="154"/>
      <c r="G61" s="33">
        <v>45.25</v>
      </c>
      <c r="H61" s="29"/>
    </row>
    <row r="62" spans="1:11" ht="26.25" customHeight="1">
      <c r="A62" s="121" t="s">
        <v>66</v>
      </c>
      <c r="B62" s="26"/>
    </row>
    <row r="63" spans="1:11">
      <c r="B63" s="26"/>
    </row>
    <row r="64" spans="1:11" ht="16.5" thickBot="1">
      <c r="A64" s="118" t="s">
        <v>33</v>
      </c>
      <c r="B64" s="34"/>
      <c r="C64" s="34"/>
      <c r="D64" s="35"/>
      <c r="E64" s="35"/>
      <c r="F64" s="35"/>
      <c r="G64" s="35"/>
      <c r="H64" s="35"/>
      <c r="I64" s="35"/>
      <c r="J64" s="35"/>
      <c r="K64" s="36"/>
    </row>
    <row r="65" spans="1:11" ht="34.5" customHeight="1" thickBot="1">
      <c r="A65" s="112"/>
      <c r="B65" s="113" t="s">
        <v>20</v>
      </c>
      <c r="C65" s="113" t="s">
        <v>21</v>
      </c>
      <c r="D65" s="114" t="s">
        <v>26</v>
      </c>
      <c r="E65" s="114" t="s">
        <v>27</v>
      </c>
      <c r="F65" s="114" t="s">
        <v>7</v>
      </c>
      <c r="G65" s="114" t="s">
        <v>8</v>
      </c>
      <c r="H65" s="114" t="s">
        <v>9</v>
      </c>
      <c r="I65" s="114" t="s">
        <v>34</v>
      </c>
      <c r="J65" s="114" t="s">
        <v>19</v>
      </c>
      <c r="K65" s="114" t="s">
        <v>11</v>
      </c>
    </row>
    <row r="66" spans="1:11" ht="26.25" customHeight="1">
      <c r="A66" s="115" t="s">
        <v>35</v>
      </c>
      <c r="B66" s="116">
        <v>5.4</v>
      </c>
      <c r="C66" s="119">
        <v>19.2</v>
      </c>
      <c r="D66" s="109">
        <v>45230</v>
      </c>
      <c r="E66" s="109">
        <v>25462</v>
      </c>
      <c r="F66" s="120">
        <v>100511.11111111111</v>
      </c>
      <c r="G66" s="117">
        <v>15913.75</v>
      </c>
      <c r="H66" s="117">
        <v>116424.86111111111</v>
      </c>
      <c r="I66" s="117">
        <v>158104.96138888889</v>
      </c>
      <c r="J66" s="117">
        <v>1034</v>
      </c>
      <c r="K66" s="117">
        <v>159138.96138888889</v>
      </c>
    </row>
  </sheetData>
  <mergeCells count="5">
    <mergeCell ref="B57:F57"/>
    <mergeCell ref="B58:F58"/>
    <mergeCell ref="B59:F59"/>
    <mergeCell ref="B60:F60"/>
    <mergeCell ref="B61:F61"/>
  </mergeCells>
  <pageMargins left="0.7" right="0.7" top="0.78740157499999996" bottom="0.78740157499999996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DD</vt:lpstr>
      <vt:lpstr>ŠJ</vt:lpstr>
      <vt:lpstr>DDM, PPP,SPC</vt:lpstr>
      <vt:lpstr>ŠK</vt:lpstr>
      <vt:lpstr>ŠD</vt:lpstr>
      <vt:lpstr>DM a internáty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Jandová Lucie</dc:creator>
  <cp:lastModifiedBy>Lomský Radek</cp:lastModifiedBy>
  <cp:lastPrinted>2020-02-28T06:25:24Z</cp:lastPrinted>
  <dcterms:created xsi:type="dcterms:W3CDTF">2020-02-12T09:16:37Z</dcterms:created>
  <dcterms:modified xsi:type="dcterms:W3CDTF">2021-03-18T06:41:13Z</dcterms:modified>
</cp:coreProperties>
</file>